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5" windowHeight="10275" activeTab="0"/>
  </bookViews>
  <sheets>
    <sheet name="試算表(夫年上)" sheetId="1" r:id="rId1"/>
    <sheet name="試算表(妻年上)" sheetId="2" r:id="rId2"/>
    <sheet name="振替加算、寡婦加算表" sheetId="3" r:id="rId3"/>
  </sheets>
  <definedNames>
    <definedName name="_xlnm.Print_Area" localSheetId="1">'試算表(妻年上)'!$B$2:$I$56</definedName>
    <definedName name="_xlnm.Print_Area" localSheetId="0">'試算表(夫年上)'!$B$2:$I$56</definedName>
  </definedNames>
  <calcPr fullCalcOnLoad="1"/>
</workbook>
</file>

<file path=xl/sharedStrings.xml><?xml version="1.0" encoding="utf-8"?>
<sst xmlns="http://schemas.openxmlformats.org/spreadsheetml/2006/main" count="204" uniqueCount="89">
  <si>
    <t>夫婦の年金試算表</t>
  </si>
  <si>
    <t>生年月日</t>
  </si>
  <si>
    <t>本体</t>
  </si>
  <si>
    <t>報酬比例部分</t>
  </si>
  <si>
    <t>加給年金</t>
  </si>
  <si>
    <t>老齢基礎年金</t>
  </si>
  <si>
    <t>振替加算</t>
  </si>
  <si>
    <t>老齢厚生年金</t>
  </si>
  <si>
    <t>小計</t>
  </si>
  <si>
    <t>夫</t>
  </si>
  <si>
    <t>妻</t>
  </si>
  <si>
    <t>○</t>
  </si>
  <si>
    <t>経過的加算</t>
  </si>
  <si>
    <t>生年月日</t>
  </si>
  <si>
    <t>◆</t>
  </si>
  <si>
    <t>振替加算表</t>
  </si>
  <si>
    <t>経過的寡婦加算表</t>
  </si>
  <si>
    <t>平成26年度価額</t>
  </si>
  <si>
    <t>※</t>
  </si>
  <si>
    <t>年金額は見込額または現在受給している額を記入</t>
  </si>
  <si>
    <t>基準年度</t>
  </si>
  <si>
    <t>年度</t>
  </si>
  <si>
    <t>第１ステージ</t>
  </si>
  <si>
    <t>第２ステージ</t>
  </si>
  <si>
    <t>第３ステージ</t>
  </si>
  <si>
    <t>調整率</t>
  </si>
  <si>
    <t>実質額</t>
  </si>
  <si>
    <t>遺族厚生年金</t>
  </si>
  <si>
    <t>該当年度</t>
  </si>
  <si>
    <t xml:space="preserve"> </t>
  </si>
  <si>
    <t>想定低下率</t>
  </si>
  <si>
    <t>夫婦</t>
  </si>
  <si>
    <t>合計</t>
  </si>
  <si>
    <t>厚年加入月数</t>
  </si>
  <si>
    <t>経過年数</t>
  </si>
  <si>
    <t>ステージ</t>
  </si>
  <si>
    <t>支給停止前遺族厚生年金</t>
  </si>
  <si>
    <t>経過的寡婦加算</t>
  </si>
  <si>
    <t>条件設定欄</t>
  </si>
  <si>
    <t>　</t>
  </si>
  <si>
    <t>夫</t>
  </si>
  <si>
    <t>妻</t>
  </si>
  <si>
    <t>65歳到達年度</t>
  </si>
  <si>
    <t>参考</t>
  </si>
  <si>
    <t>参考</t>
  </si>
  <si>
    <t>◆</t>
  </si>
  <si>
    <t>満額の老齢基礎年金</t>
  </si>
  <si>
    <t>◆</t>
  </si>
  <si>
    <t>配偶者加給年金額</t>
  </si>
  <si>
    <t>平成26年度価額</t>
  </si>
  <si>
    <t>振替加算</t>
  </si>
  <si>
    <t>夫の要件</t>
  </si>
  <si>
    <t>方法</t>
  </si>
  <si>
    <t>長く勤める</t>
  </si>
  <si>
    <t>任意加入</t>
  </si>
  <si>
    <t>付加年金</t>
  </si>
  <si>
    <t>繰下げ</t>
  </si>
  <si>
    <t>増額試算（計画）</t>
  </si>
  <si>
    <t>夫</t>
  </si>
  <si>
    <t>老齢厚生年金(報酬比例部分)</t>
  </si>
  <si>
    <t>妻</t>
  </si>
  <si>
    <t>老齢基礎年金</t>
  </si>
  <si>
    <t>目安</t>
  </si>
  <si>
    <t>年収100万円につき1年厚生年金加入で</t>
  </si>
  <si>
    <t>月</t>
  </si>
  <si>
    <t>年</t>
  </si>
  <si>
    <t>年収</t>
  </si>
  <si>
    <t>円増える</t>
  </si>
  <si>
    <t>増加額</t>
  </si>
  <si>
    <t>百万円</t>
  </si>
  <si>
    <t>（平成26年度の計算式による）</t>
  </si>
  <si>
    <t>遺族厚生年金</t>
  </si>
  <si>
    <t>60歳時加入月数</t>
  </si>
  <si>
    <t>基礎年金単価</t>
  </si>
  <si>
    <t>（平成26年度価額）</t>
  </si>
  <si>
    <t>付加年金単価</t>
  </si>
  <si>
    <t>月（予定）</t>
  </si>
  <si>
    <t>繰下げ増額率/月</t>
  </si>
  <si>
    <t>増額後の第3ステージ年金総額</t>
  </si>
  <si>
    <t>基準年度価額</t>
  </si>
  <si>
    <t>実質額</t>
  </si>
  <si>
    <t>（60歳時点）</t>
  </si>
  <si>
    <t>　</t>
  </si>
  <si>
    <t xml:space="preserve">方法  </t>
  </si>
  <si>
    <t>老齢基礎年金　</t>
  </si>
  <si>
    <t>遺族厚生年金（夫老齢厚生年金増額後）</t>
  </si>
  <si>
    <t>任意加入後基礎年金</t>
  </si>
  <si>
    <t>繰下げ後基礎年金額</t>
  </si>
  <si>
    <t>夫婦の年金額変遷試算表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</si>
</sst>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yyyy&quot;年&quot;m&quot;月&quot;d&quot;日&quot;;@"/>
    <numFmt numFmtId="178" formatCode="yyyy&quot;年&quot;m&quot;月&quot;;@"/>
    <numFmt numFmtId="179" formatCode="#,##0.0;[Red]\-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/>
      <right/>
      <top style="double"/>
      <bottom style="thin"/>
    </border>
    <border>
      <left style="double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double"/>
      <right style="double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38" fontId="39" fillId="0" borderId="0" xfId="48" applyFont="1" applyAlignment="1">
      <alignment vertical="center"/>
    </xf>
    <xf numFmtId="0" fontId="39" fillId="0" borderId="0" xfId="0" applyFont="1" applyAlignment="1">
      <alignment horizontal="right" vertical="center"/>
    </xf>
    <xf numFmtId="57" fontId="40" fillId="0" borderId="10" xfId="0" applyNumberFormat="1" applyFont="1" applyBorder="1" applyAlignment="1">
      <alignment horizontal="center" vertical="center" wrapText="1"/>
    </xf>
    <xf numFmtId="38" fontId="40" fillId="0" borderId="10" xfId="48" applyFont="1" applyBorder="1" applyAlignment="1">
      <alignment horizontal="center" vertical="center" wrapText="1"/>
    </xf>
    <xf numFmtId="57" fontId="40" fillId="0" borderId="11" xfId="0" applyNumberFormat="1" applyFont="1" applyBorder="1" applyAlignment="1">
      <alignment horizontal="center" vertical="center" wrapText="1"/>
    </xf>
    <xf numFmtId="38" fontId="40" fillId="0" borderId="11" xfId="48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38" fontId="39" fillId="0" borderId="12" xfId="48" applyFont="1" applyBorder="1" applyAlignment="1">
      <alignment vertical="center"/>
    </xf>
    <xf numFmtId="57" fontId="40" fillId="0" borderId="13" xfId="0" applyNumberFormat="1" applyFont="1" applyBorder="1" applyAlignment="1">
      <alignment horizontal="center" vertical="center" wrapText="1"/>
    </xf>
    <xf numFmtId="38" fontId="40" fillId="0" borderId="14" xfId="48" applyFont="1" applyBorder="1" applyAlignment="1">
      <alignment horizontal="center" vertical="center" wrapText="1"/>
    </xf>
    <xf numFmtId="38" fontId="40" fillId="0" borderId="12" xfId="48" applyFont="1" applyBorder="1" applyAlignment="1">
      <alignment horizontal="center" vertical="center" wrapText="1"/>
    </xf>
    <xf numFmtId="38" fontId="39" fillId="0" borderId="12" xfId="48" applyFont="1" applyBorder="1" applyAlignment="1">
      <alignment horizontal="right" vertical="center"/>
    </xf>
    <xf numFmtId="10" fontId="39" fillId="0" borderId="0" xfId="0" applyNumberFormat="1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38" fontId="39" fillId="0" borderId="15" xfId="0" applyNumberFormat="1" applyFont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38" fontId="39" fillId="0" borderId="18" xfId="0" applyNumberFormat="1" applyFont="1" applyBorder="1" applyAlignment="1">
      <alignment vertical="center"/>
    </xf>
    <xf numFmtId="38" fontId="39" fillId="0" borderId="17" xfId="0" applyNumberFormat="1" applyFont="1" applyBorder="1" applyAlignment="1">
      <alignment vertical="center"/>
    </xf>
    <xf numFmtId="38" fontId="39" fillId="0" borderId="19" xfId="0" applyNumberFormat="1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38" fontId="39" fillId="0" borderId="21" xfId="48" applyFont="1" applyBorder="1" applyAlignment="1">
      <alignment vertical="center"/>
    </xf>
    <xf numFmtId="38" fontId="39" fillId="0" borderId="22" xfId="0" applyNumberFormat="1" applyFont="1" applyBorder="1" applyAlignment="1">
      <alignment vertical="center"/>
    </xf>
    <xf numFmtId="38" fontId="39" fillId="0" borderId="0" xfId="48" applyFont="1" applyBorder="1" applyAlignment="1">
      <alignment vertical="center"/>
    </xf>
    <xf numFmtId="0" fontId="39" fillId="33" borderId="15" xfId="0" applyFont="1" applyFill="1" applyBorder="1" applyAlignment="1">
      <alignment horizontal="center" vertical="center"/>
    </xf>
    <xf numFmtId="38" fontId="39" fillId="33" borderId="17" xfId="0" applyNumberFormat="1" applyFont="1" applyFill="1" applyBorder="1" applyAlignment="1">
      <alignment vertical="center"/>
    </xf>
    <xf numFmtId="38" fontId="39" fillId="33" borderId="15" xfId="0" applyNumberFormat="1" applyFont="1" applyFill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38" fontId="39" fillId="33" borderId="18" xfId="0" applyNumberFormat="1" applyFont="1" applyFill="1" applyBorder="1" applyAlignment="1">
      <alignment vertical="center"/>
    </xf>
    <xf numFmtId="38" fontId="39" fillId="33" borderId="23" xfId="0" applyNumberFormat="1" applyFont="1" applyFill="1" applyBorder="1" applyAlignment="1">
      <alignment vertical="center"/>
    </xf>
    <xf numFmtId="38" fontId="39" fillId="33" borderId="24" xfId="0" applyNumberFormat="1" applyFont="1" applyFill="1" applyBorder="1" applyAlignment="1">
      <alignment vertical="center"/>
    </xf>
    <xf numFmtId="38" fontId="39" fillId="33" borderId="19" xfId="0" applyNumberFormat="1" applyFont="1" applyFill="1" applyBorder="1" applyAlignment="1">
      <alignment vertical="center"/>
    </xf>
    <xf numFmtId="0" fontId="39" fillId="34" borderId="16" xfId="0" applyFont="1" applyFill="1" applyBorder="1" applyAlignment="1">
      <alignment horizontal="center" vertical="center"/>
    </xf>
    <xf numFmtId="38" fontId="39" fillId="34" borderId="17" xfId="0" applyNumberFormat="1" applyFont="1" applyFill="1" applyBorder="1" applyAlignment="1">
      <alignment vertical="center"/>
    </xf>
    <xf numFmtId="38" fontId="39" fillId="34" borderId="19" xfId="48" applyFont="1" applyFill="1" applyBorder="1" applyAlignment="1">
      <alignment vertical="center"/>
    </xf>
    <xf numFmtId="0" fontId="39" fillId="34" borderId="15" xfId="0" applyFont="1" applyFill="1" applyBorder="1" applyAlignment="1">
      <alignment vertical="center"/>
    </xf>
    <xf numFmtId="0" fontId="39" fillId="34" borderId="17" xfId="0" applyFont="1" applyFill="1" applyBorder="1" applyAlignment="1">
      <alignment vertical="center"/>
    </xf>
    <xf numFmtId="38" fontId="39" fillId="34" borderId="15" xfId="0" applyNumberFormat="1" applyFont="1" applyFill="1" applyBorder="1" applyAlignment="1">
      <alignment vertical="center"/>
    </xf>
    <xf numFmtId="0" fontId="39" fillId="34" borderId="25" xfId="0" applyFont="1" applyFill="1" applyBorder="1" applyAlignment="1">
      <alignment horizontal="center" vertical="center"/>
    </xf>
    <xf numFmtId="38" fontId="39" fillId="34" borderId="26" xfId="48" applyFont="1" applyFill="1" applyBorder="1" applyAlignment="1">
      <alignment vertical="center"/>
    </xf>
    <xf numFmtId="38" fontId="39" fillId="34" borderId="27" xfId="48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38" fontId="39" fillId="33" borderId="18" xfId="0" applyNumberFormat="1" applyFont="1" applyFill="1" applyBorder="1" applyAlignment="1">
      <alignment horizontal="center" vertical="center"/>
    </xf>
    <xf numFmtId="38" fontId="39" fillId="33" borderId="23" xfId="0" applyNumberFormat="1" applyFont="1" applyFill="1" applyBorder="1" applyAlignment="1">
      <alignment horizontal="center" vertical="center"/>
    </xf>
    <xf numFmtId="38" fontId="39" fillId="33" borderId="24" xfId="0" applyNumberFormat="1" applyFont="1" applyFill="1" applyBorder="1" applyAlignment="1">
      <alignment horizontal="center" vertical="center"/>
    </xf>
    <xf numFmtId="176" fontId="39" fillId="33" borderId="26" xfId="42" applyNumberFormat="1" applyFont="1" applyFill="1" applyBorder="1" applyAlignment="1">
      <alignment horizontal="center" vertical="center"/>
    </xf>
    <xf numFmtId="176" fontId="39" fillId="33" borderId="27" xfId="42" applyNumberFormat="1" applyFont="1" applyFill="1" applyBorder="1" applyAlignment="1">
      <alignment horizontal="center" vertical="center"/>
    </xf>
    <xf numFmtId="176" fontId="39" fillId="33" borderId="28" xfId="42" applyNumberFormat="1" applyFont="1" applyFill="1" applyBorder="1" applyAlignment="1">
      <alignment horizontal="center" vertical="center"/>
    </xf>
    <xf numFmtId="38" fontId="39" fillId="34" borderId="29" xfId="48" applyFont="1" applyFill="1" applyBorder="1" applyAlignment="1">
      <alignment vertical="center"/>
    </xf>
    <xf numFmtId="0" fontId="39" fillId="33" borderId="16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38" fontId="39" fillId="0" borderId="23" xfId="0" applyNumberFormat="1" applyFont="1" applyBorder="1" applyAlignment="1">
      <alignment vertical="center"/>
    </xf>
    <xf numFmtId="38" fontId="39" fillId="0" borderId="24" xfId="0" applyNumberFormat="1" applyFont="1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38" fontId="39" fillId="0" borderId="31" xfId="0" applyNumberFormat="1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38" fontId="39" fillId="34" borderId="28" xfId="48" applyFont="1" applyFill="1" applyBorder="1" applyAlignment="1">
      <alignment vertical="center"/>
    </xf>
    <xf numFmtId="177" fontId="39" fillId="0" borderId="0" xfId="0" applyNumberFormat="1" applyFont="1" applyAlignment="1">
      <alignment vertical="center"/>
    </xf>
    <xf numFmtId="178" fontId="39" fillId="0" borderId="0" xfId="0" applyNumberFormat="1" applyFont="1" applyAlignment="1">
      <alignment vertical="center"/>
    </xf>
    <xf numFmtId="38" fontId="39" fillId="0" borderId="0" xfId="48" applyFont="1" applyAlignment="1">
      <alignment horizontal="center" vertical="center"/>
    </xf>
    <xf numFmtId="38" fontId="39" fillId="0" borderId="34" xfId="48" applyFont="1" applyBorder="1" applyAlignment="1">
      <alignment vertical="center"/>
    </xf>
    <xf numFmtId="38" fontId="39" fillId="0" borderId="15" xfId="48" applyFont="1" applyBorder="1" applyAlignment="1">
      <alignment vertical="center"/>
    </xf>
    <xf numFmtId="0" fontId="39" fillId="0" borderId="35" xfId="0" applyFont="1" applyBorder="1" applyAlignment="1">
      <alignment horizontal="center" vertical="center"/>
    </xf>
    <xf numFmtId="38" fontId="39" fillId="0" borderId="12" xfId="0" applyNumberFormat="1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37" xfId="0" applyFont="1" applyBorder="1" applyAlignment="1">
      <alignment horizontal="center" vertical="center"/>
    </xf>
    <xf numFmtId="0" fontId="39" fillId="0" borderId="37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39" fillId="0" borderId="39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9" fillId="0" borderId="41" xfId="0" applyFont="1" applyBorder="1" applyAlignment="1">
      <alignment vertical="center"/>
    </xf>
    <xf numFmtId="0" fontId="39" fillId="0" borderId="42" xfId="0" applyFont="1" applyBorder="1" applyAlignment="1">
      <alignment horizontal="center" vertical="center"/>
    </xf>
    <xf numFmtId="0" fontId="39" fillId="0" borderId="42" xfId="0" applyFont="1" applyBorder="1" applyAlignment="1">
      <alignment vertical="center"/>
    </xf>
    <xf numFmtId="0" fontId="39" fillId="0" borderId="43" xfId="0" applyFont="1" applyBorder="1" applyAlignment="1">
      <alignment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0" fontId="39" fillId="0" borderId="0" xfId="0" applyNumberFormat="1" applyFont="1" applyBorder="1" applyAlignment="1">
      <alignment vertical="center"/>
    </xf>
    <xf numFmtId="0" fontId="39" fillId="0" borderId="40" xfId="0" applyFont="1" applyBorder="1" applyAlignment="1">
      <alignment horizontal="right" vertical="center"/>
    </xf>
    <xf numFmtId="38" fontId="39" fillId="0" borderId="40" xfId="48" applyFont="1" applyBorder="1" applyAlignment="1">
      <alignment vertical="center"/>
    </xf>
    <xf numFmtId="38" fontId="39" fillId="0" borderId="40" xfId="48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57" fontId="39" fillId="0" borderId="44" xfId="0" applyNumberFormat="1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33" borderId="45" xfId="0" applyFont="1" applyFill="1" applyBorder="1" applyAlignment="1">
      <alignment horizontal="center" vertical="center"/>
    </xf>
    <xf numFmtId="0" fontId="39" fillId="33" borderId="44" xfId="0" applyFont="1" applyFill="1" applyBorder="1" applyAlignment="1">
      <alignment horizontal="center" vertical="center"/>
    </xf>
    <xf numFmtId="0" fontId="39" fillId="33" borderId="46" xfId="0" applyFont="1" applyFill="1" applyBorder="1" applyAlignment="1">
      <alignment horizontal="center" vertical="center"/>
    </xf>
    <xf numFmtId="0" fontId="39" fillId="0" borderId="44" xfId="0" applyFont="1" applyBorder="1" applyAlignment="1">
      <alignment vertical="center"/>
    </xf>
    <xf numFmtId="179" fontId="39" fillId="0" borderId="44" xfId="48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38" fontId="39" fillId="0" borderId="0" xfId="48" applyFont="1" applyBorder="1" applyAlignment="1">
      <alignment horizontal="right" vertical="center"/>
    </xf>
    <xf numFmtId="38" fontId="39" fillId="0" borderId="47" xfId="48" applyFont="1" applyBorder="1" applyAlignment="1">
      <alignment vertical="center"/>
    </xf>
    <xf numFmtId="38" fontId="39" fillId="0" borderId="48" xfId="48" applyFont="1" applyBorder="1" applyAlignment="1">
      <alignment vertical="center"/>
    </xf>
    <xf numFmtId="38" fontId="39" fillId="0" borderId="49" xfId="48" applyFont="1" applyBorder="1" applyAlignment="1">
      <alignment vertical="center"/>
    </xf>
    <xf numFmtId="38" fontId="39" fillId="0" borderId="50" xfId="48" applyFont="1" applyBorder="1" applyAlignment="1">
      <alignment vertical="center"/>
    </xf>
    <xf numFmtId="38" fontId="39" fillId="0" borderId="51" xfId="48" applyFont="1" applyBorder="1" applyAlignment="1">
      <alignment vertical="center"/>
    </xf>
    <xf numFmtId="38" fontId="39" fillId="0" borderId="52" xfId="48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38" fontId="39" fillId="33" borderId="12" xfId="0" applyNumberFormat="1" applyFont="1" applyFill="1" applyBorder="1" applyAlignment="1">
      <alignment vertical="center"/>
    </xf>
    <xf numFmtId="38" fontId="39" fillId="33" borderId="12" xfId="48" applyFont="1" applyFill="1" applyBorder="1" applyAlignment="1">
      <alignment vertical="center"/>
    </xf>
    <xf numFmtId="38" fontId="39" fillId="34" borderId="17" xfId="48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33" borderId="54" xfId="0" applyFont="1" applyFill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33" borderId="57" xfId="0" applyFont="1" applyFill="1" applyBorder="1" applyAlignment="1">
      <alignment horizontal="center" vertical="center"/>
    </xf>
    <xf numFmtId="0" fontId="39" fillId="33" borderId="5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85725</xdr:rowOff>
    </xdr:from>
    <xdr:to>
      <xdr:col>11</xdr:col>
      <xdr:colOff>0</xdr:colOff>
      <xdr:row>3</xdr:row>
      <xdr:rowOff>152400</xdr:rowOff>
    </xdr:to>
    <xdr:sp>
      <xdr:nvSpPr>
        <xdr:cNvPr id="1" name="角丸四角形 2"/>
        <xdr:cNvSpPr>
          <a:spLocks/>
        </xdr:cNvSpPr>
      </xdr:nvSpPr>
      <xdr:spPr>
        <a:xfrm>
          <a:off x="5181600" y="85725"/>
          <a:ext cx="1476375" cy="485775"/>
        </a:xfrm>
        <a:prstGeom prst="roundRect">
          <a:avLst/>
        </a:prstGeom>
        <a:solidFill>
          <a:srgbClr val="FFFF99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夫が年上の夫婦用です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47625</xdr:colOff>
      <xdr:row>10</xdr:row>
      <xdr:rowOff>161925</xdr:rowOff>
    </xdr:from>
    <xdr:to>
      <xdr:col>12</xdr:col>
      <xdr:colOff>561975</xdr:colOff>
      <xdr:row>16</xdr:row>
      <xdr:rowOff>85725</xdr:rowOff>
    </xdr:to>
    <xdr:sp>
      <xdr:nvSpPr>
        <xdr:cNvPr id="2" name="左矢印吹き出し 4"/>
        <xdr:cNvSpPr>
          <a:spLocks/>
        </xdr:cNvSpPr>
      </xdr:nvSpPr>
      <xdr:spPr>
        <a:xfrm>
          <a:off x="5029200" y="1771650"/>
          <a:ext cx="3028950" cy="1066800"/>
        </a:xfrm>
        <a:prstGeom prst="leftArrowCallout">
          <a:avLst>
            <a:gd name="adj1" fmla="val -39245"/>
            <a:gd name="adj2" fmla="val -42305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厚生年金加入月数を記入してください。これにより、加給年金、振替加算、経過的加算の要件を判断します。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夫は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240</a:t>
          </a:r>
          <a:r>
            <a:rPr lang="en-US" cap="none" sz="1100" b="0" i="0" u="none" baseline="0">
              <a:solidFill>
                <a:srgbClr val="000000"/>
              </a:solidFill>
            </a:rPr>
            <a:t>月以上で、妻は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240</a:t>
          </a:r>
          <a:r>
            <a:rPr lang="en-US" cap="none" sz="1100" b="0" i="0" u="none" baseline="0">
              <a:solidFill>
                <a:srgbClr val="000000"/>
              </a:solidFill>
            </a:rPr>
            <a:t>月未満で要件を満たします。</a:t>
          </a:r>
        </a:p>
      </xdr:txBody>
    </xdr:sp>
    <xdr:clientData/>
  </xdr:twoCellAnchor>
  <xdr:twoCellAnchor>
    <xdr:from>
      <xdr:col>9</xdr:col>
      <xdr:colOff>47625</xdr:colOff>
      <xdr:row>17</xdr:row>
      <xdr:rowOff>0</xdr:rowOff>
    </xdr:from>
    <xdr:to>
      <xdr:col>12</xdr:col>
      <xdr:colOff>561975</xdr:colOff>
      <xdr:row>19</xdr:row>
      <xdr:rowOff>123825</xdr:rowOff>
    </xdr:to>
    <xdr:sp>
      <xdr:nvSpPr>
        <xdr:cNvPr id="3" name="左矢印吹き出し 5"/>
        <xdr:cNvSpPr>
          <a:spLocks/>
        </xdr:cNvSpPr>
      </xdr:nvSpPr>
      <xdr:spPr>
        <a:xfrm>
          <a:off x="5029200" y="2943225"/>
          <a:ext cx="3028950" cy="504825"/>
        </a:xfrm>
        <a:prstGeom prst="leftArrowCallout">
          <a:avLst>
            <a:gd name="adj1" fmla="val -38726"/>
            <a:gd name="adj2" fmla="val -46361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第１、第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ステージの該当年度だけを記入してください。他は自動的に計算されます。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466725</xdr:colOff>
      <xdr:row>20</xdr:row>
      <xdr:rowOff>95250</xdr:rowOff>
    </xdr:from>
    <xdr:to>
      <xdr:col>12</xdr:col>
      <xdr:colOff>495300</xdr:colOff>
      <xdr:row>25</xdr:row>
      <xdr:rowOff>76200</xdr:rowOff>
    </xdr:to>
    <xdr:sp>
      <xdr:nvSpPr>
        <xdr:cNvPr id="4" name="角丸四角形 6"/>
        <xdr:cNvSpPr>
          <a:spLocks/>
        </xdr:cNvSpPr>
      </xdr:nvSpPr>
      <xdr:spPr>
        <a:xfrm>
          <a:off x="5448300" y="3609975"/>
          <a:ext cx="2543175" cy="933450"/>
        </a:xfrm>
        <a:prstGeom prst="roundRect">
          <a:avLst/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該当年度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第１ステージ：夫が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</a:rPr>
            <a:t>歳になる年度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第２ステージ：妻が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</a:rPr>
            <a:t>歳になる年度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第３ステージ：夫が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</a:rPr>
            <a:t>歳になる年度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（これは想定ですから、一応の目安です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9</xdr:col>
      <xdr:colOff>457200</xdr:colOff>
      <xdr:row>25</xdr:row>
      <xdr:rowOff>171450</xdr:rowOff>
    </xdr:from>
    <xdr:to>
      <xdr:col>12</xdr:col>
      <xdr:colOff>504825</xdr:colOff>
      <xdr:row>30</xdr:row>
      <xdr:rowOff>190500</xdr:rowOff>
    </xdr:to>
    <xdr:sp>
      <xdr:nvSpPr>
        <xdr:cNvPr id="5" name="角丸四角形 7"/>
        <xdr:cNvSpPr>
          <a:spLocks/>
        </xdr:cNvSpPr>
      </xdr:nvSpPr>
      <xdr:spPr>
        <a:xfrm>
          <a:off x="5438775" y="4638675"/>
          <a:ext cx="2562225" cy="971550"/>
        </a:xfrm>
        <a:prstGeom prst="roundRect">
          <a:avLst/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実質額ついて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実質額とは、マクロ経済スライドにより、引き下げられる年金の実質的な額を、基準年度の年金額を基準に引き下げた額です。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各ステージの最初の年度の額になっています。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95250</xdr:colOff>
      <xdr:row>33</xdr:row>
      <xdr:rowOff>76200</xdr:rowOff>
    </xdr:from>
    <xdr:to>
      <xdr:col>12</xdr:col>
      <xdr:colOff>438150</xdr:colOff>
      <xdr:row>37</xdr:row>
      <xdr:rowOff>57150</xdr:rowOff>
    </xdr:to>
    <xdr:sp>
      <xdr:nvSpPr>
        <xdr:cNvPr id="6" name="左矢印吹き出し 8"/>
        <xdr:cNvSpPr>
          <a:spLocks/>
        </xdr:cNvSpPr>
      </xdr:nvSpPr>
      <xdr:spPr>
        <a:xfrm>
          <a:off x="5076825" y="5972175"/>
          <a:ext cx="2857500" cy="504825"/>
        </a:xfrm>
        <a:prstGeom prst="leftArrowCallout">
          <a:avLst>
            <a:gd name="adj1" fmla="val -36287"/>
            <a:gd name="adj2" fmla="val -46148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妻自身の老齢厚生年金と相殺される前の遺族厚生年金の額です。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38100</xdr:colOff>
      <xdr:row>5</xdr:row>
      <xdr:rowOff>142875</xdr:rowOff>
    </xdr:from>
    <xdr:to>
      <xdr:col>12</xdr:col>
      <xdr:colOff>523875</xdr:colOff>
      <xdr:row>10</xdr:row>
      <xdr:rowOff>95250</xdr:rowOff>
    </xdr:to>
    <xdr:sp>
      <xdr:nvSpPr>
        <xdr:cNvPr id="7" name="左矢印吹き出し 9"/>
        <xdr:cNvSpPr>
          <a:spLocks/>
        </xdr:cNvSpPr>
      </xdr:nvSpPr>
      <xdr:spPr>
        <a:xfrm>
          <a:off x="5019675" y="942975"/>
          <a:ext cx="3000375" cy="762000"/>
        </a:xfrm>
        <a:prstGeom prst="leftArrowCallout">
          <a:avLst>
            <a:gd name="adj1" fmla="val -38773"/>
            <a:gd name="adj2" fmla="val -44476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条件設定欄です。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太枠内に基準年度、年金見込額、または現在受給している額を記入してください。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76200</xdr:rowOff>
    </xdr:from>
    <xdr:to>
      <xdr:col>11</xdr:col>
      <xdr:colOff>123825</xdr:colOff>
      <xdr:row>3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5305425" y="76200"/>
          <a:ext cx="1476375" cy="485775"/>
        </a:xfrm>
        <a:prstGeom prst="roundRect">
          <a:avLst/>
        </a:prstGeom>
        <a:solidFill>
          <a:srgbClr val="FFFF99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妻が年上の夫婦用です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47625</xdr:colOff>
      <xdr:row>16</xdr:row>
      <xdr:rowOff>171450</xdr:rowOff>
    </xdr:from>
    <xdr:to>
      <xdr:col>12</xdr:col>
      <xdr:colOff>542925</xdr:colOff>
      <xdr:row>19</xdr:row>
      <xdr:rowOff>76200</xdr:rowOff>
    </xdr:to>
    <xdr:sp>
      <xdr:nvSpPr>
        <xdr:cNvPr id="2" name="左矢印吹き出し 4"/>
        <xdr:cNvSpPr>
          <a:spLocks/>
        </xdr:cNvSpPr>
      </xdr:nvSpPr>
      <xdr:spPr>
        <a:xfrm>
          <a:off x="5029200" y="2924175"/>
          <a:ext cx="3009900" cy="476250"/>
        </a:xfrm>
        <a:prstGeom prst="leftArrowCallout">
          <a:avLst>
            <a:gd name="adj1" fmla="val -38981"/>
            <a:gd name="adj2" fmla="val -46546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第１、第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ステージの該当年度だけを記入してください。他は自動的に計算されます。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361950</xdr:colOff>
      <xdr:row>20</xdr:row>
      <xdr:rowOff>114300</xdr:rowOff>
    </xdr:from>
    <xdr:to>
      <xdr:col>12</xdr:col>
      <xdr:colOff>495300</xdr:colOff>
      <xdr:row>25</xdr:row>
      <xdr:rowOff>114300</xdr:rowOff>
    </xdr:to>
    <xdr:sp>
      <xdr:nvSpPr>
        <xdr:cNvPr id="3" name="角丸四角形 5"/>
        <xdr:cNvSpPr>
          <a:spLocks/>
        </xdr:cNvSpPr>
      </xdr:nvSpPr>
      <xdr:spPr>
        <a:xfrm>
          <a:off x="5343525" y="3629025"/>
          <a:ext cx="2647950" cy="952500"/>
        </a:xfrm>
        <a:prstGeom prst="roundRect">
          <a:avLst/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該当年度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第１ステージ：夫が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</a:rPr>
            <a:t>歳になる年度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第２ステージ：妻が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</a:rPr>
            <a:t>歳になる年度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第３ステージ：夫が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</a:rPr>
            <a:t>歳になる年度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（これは想定ですから、一応の目安です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9</xdr:col>
      <xdr:colOff>381000</xdr:colOff>
      <xdr:row>26</xdr:row>
      <xdr:rowOff>28575</xdr:rowOff>
    </xdr:from>
    <xdr:to>
      <xdr:col>12</xdr:col>
      <xdr:colOff>438150</xdr:colOff>
      <xdr:row>31</xdr:row>
      <xdr:rowOff>19050</xdr:rowOff>
    </xdr:to>
    <xdr:sp>
      <xdr:nvSpPr>
        <xdr:cNvPr id="4" name="角丸四角形 6"/>
        <xdr:cNvSpPr>
          <a:spLocks/>
        </xdr:cNvSpPr>
      </xdr:nvSpPr>
      <xdr:spPr>
        <a:xfrm>
          <a:off x="5362575" y="4686300"/>
          <a:ext cx="2571750" cy="942975"/>
        </a:xfrm>
        <a:prstGeom prst="roundRect">
          <a:avLst/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実質額ついて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実質額とは、マクロ経済スライドにより、引き下げられる年金の実質的な額を、基準年度の年金額を基準に引き下げた額です。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各ステージの最初の年度の額になっています。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66675</xdr:colOff>
      <xdr:row>33</xdr:row>
      <xdr:rowOff>85725</xdr:rowOff>
    </xdr:from>
    <xdr:to>
      <xdr:col>12</xdr:col>
      <xdr:colOff>457200</xdr:colOff>
      <xdr:row>37</xdr:row>
      <xdr:rowOff>57150</xdr:rowOff>
    </xdr:to>
    <xdr:sp>
      <xdr:nvSpPr>
        <xdr:cNvPr id="5" name="左矢印吹き出し 7"/>
        <xdr:cNvSpPr>
          <a:spLocks/>
        </xdr:cNvSpPr>
      </xdr:nvSpPr>
      <xdr:spPr>
        <a:xfrm>
          <a:off x="5048250" y="5981700"/>
          <a:ext cx="2905125" cy="504825"/>
        </a:xfrm>
        <a:prstGeom prst="leftArrowCallout">
          <a:avLst>
            <a:gd name="adj1" fmla="val -38245"/>
            <a:gd name="adj2" fmla="val -46212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ご自身の老齢厚生年金と相殺される前の遺族厚生年金の額です。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9525</xdr:colOff>
      <xdr:row>5</xdr:row>
      <xdr:rowOff>38100</xdr:rowOff>
    </xdr:from>
    <xdr:to>
      <xdr:col>12</xdr:col>
      <xdr:colOff>495300</xdr:colOff>
      <xdr:row>10</xdr:row>
      <xdr:rowOff>38100</xdr:rowOff>
    </xdr:to>
    <xdr:sp>
      <xdr:nvSpPr>
        <xdr:cNvPr id="6" name="左矢印吹き出し 8"/>
        <xdr:cNvSpPr>
          <a:spLocks/>
        </xdr:cNvSpPr>
      </xdr:nvSpPr>
      <xdr:spPr>
        <a:xfrm>
          <a:off x="4991100" y="838200"/>
          <a:ext cx="3000375" cy="809625"/>
        </a:xfrm>
        <a:prstGeom prst="leftArrowCallout">
          <a:avLst>
            <a:gd name="adj1" fmla="val -38773"/>
            <a:gd name="adj2" fmla="val -44476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条件設定欄です。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太枠内に基準年度、年金見込額、または現在受給している額を記入してください。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12</xdr:col>
      <xdr:colOff>514350</xdr:colOff>
      <xdr:row>16</xdr:row>
      <xdr:rowOff>38100</xdr:rowOff>
    </xdr:to>
    <xdr:sp>
      <xdr:nvSpPr>
        <xdr:cNvPr id="7" name="左矢印吹き出し 9"/>
        <xdr:cNvSpPr>
          <a:spLocks/>
        </xdr:cNvSpPr>
      </xdr:nvSpPr>
      <xdr:spPr>
        <a:xfrm>
          <a:off x="4991100" y="1724025"/>
          <a:ext cx="3019425" cy="1066800"/>
        </a:xfrm>
        <a:prstGeom prst="leftArrowCallout">
          <a:avLst>
            <a:gd name="adj1" fmla="val -39245"/>
            <a:gd name="adj2" fmla="val -42305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厚生年金加入月数を記入してください。これにより、加給年金、振替加算、経過的加算の要件を判断します。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夫は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240</a:t>
          </a:r>
          <a:r>
            <a:rPr lang="en-US" cap="none" sz="1100" b="0" i="0" u="none" baseline="0">
              <a:solidFill>
                <a:srgbClr val="000000"/>
              </a:solidFill>
            </a:rPr>
            <a:t>月以上で、妻は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240</a:t>
          </a:r>
          <a:r>
            <a:rPr lang="en-US" cap="none" sz="1100" b="0" i="0" u="none" baseline="0">
              <a:solidFill>
                <a:srgbClr val="000000"/>
              </a:solidFill>
            </a:rPr>
            <a:t>月未満で要件を満たします。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6"/>
  <sheetViews>
    <sheetView tabSelected="1" zoomScalePageLayoutView="0" workbookViewId="0" topLeftCell="A22">
      <selection activeCell="I22" sqref="I22"/>
    </sheetView>
  </sheetViews>
  <sheetFormatPr defaultColWidth="9.140625" defaultRowHeight="15"/>
  <cols>
    <col min="1" max="1" width="1.57421875" style="1" customWidth="1"/>
    <col min="2" max="2" width="4.57421875" style="1" customWidth="1"/>
    <col min="3" max="3" width="4.57421875" style="2" customWidth="1"/>
    <col min="4" max="4" width="12.57421875" style="1" customWidth="1"/>
    <col min="5" max="5" width="13.140625" style="1" customWidth="1"/>
    <col min="6" max="7" width="12.57421875" style="1" customWidth="1"/>
    <col min="8" max="8" width="10.57421875" style="1" customWidth="1"/>
    <col min="9" max="9" width="2.57421875" style="1" customWidth="1"/>
    <col min="10" max="12" width="12.57421875" style="1" customWidth="1"/>
    <col min="13" max="14" width="9.00390625" style="1" customWidth="1"/>
    <col min="15" max="15" width="13.7109375" style="1" bestFit="1" customWidth="1"/>
    <col min="16" max="16384" width="9.00390625" style="1" customWidth="1"/>
  </cols>
  <sheetData>
    <row r="1" spans="2:9" ht="12">
      <c r="B1" s="70"/>
      <c r="C1" s="71"/>
      <c r="D1" s="72"/>
      <c r="E1" s="72"/>
      <c r="F1" s="72"/>
      <c r="G1" s="72"/>
      <c r="H1" s="72"/>
      <c r="I1" s="73"/>
    </row>
    <row r="2" spans="2:9" ht="6" customHeight="1">
      <c r="B2" s="70"/>
      <c r="C2" s="71"/>
      <c r="D2" s="72"/>
      <c r="E2" s="72"/>
      <c r="F2" s="72"/>
      <c r="G2" s="72"/>
      <c r="H2" s="72"/>
      <c r="I2" s="73"/>
    </row>
    <row r="3" spans="2:9" ht="15" customHeight="1">
      <c r="B3" s="112" t="s">
        <v>0</v>
      </c>
      <c r="C3" s="110"/>
      <c r="D3" s="110"/>
      <c r="E3" s="110"/>
      <c r="F3" s="110"/>
      <c r="G3" s="110"/>
      <c r="H3" s="110"/>
      <c r="I3" s="113"/>
    </row>
    <row r="4" spans="2:9" ht="15" customHeight="1">
      <c r="B4" s="82"/>
      <c r="C4" s="16"/>
      <c r="D4" s="16"/>
      <c r="E4" s="16"/>
      <c r="F4" s="16"/>
      <c r="G4" s="16"/>
      <c r="H4" s="16"/>
      <c r="I4" s="83"/>
    </row>
    <row r="5" spans="2:9" ht="15" customHeight="1" thickBot="1">
      <c r="B5" s="74"/>
      <c r="C5" s="16" t="s">
        <v>11</v>
      </c>
      <c r="D5" s="75" t="s">
        <v>38</v>
      </c>
      <c r="E5" s="110" t="s">
        <v>20</v>
      </c>
      <c r="F5" s="110"/>
      <c r="G5" s="77" t="s">
        <v>25</v>
      </c>
      <c r="H5" s="75"/>
      <c r="I5" s="76"/>
    </row>
    <row r="6" spans="2:15" ht="15" customHeight="1" thickBot="1">
      <c r="B6" s="74"/>
      <c r="C6" s="16"/>
      <c r="D6" s="75"/>
      <c r="E6" s="94">
        <v>2014</v>
      </c>
      <c r="F6" s="75" t="s">
        <v>21</v>
      </c>
      <c r="G6" s="84">
        <v>0.009</v>
      </c>
      <c r="H6" s="77"/>
      <c r="I6" s="85"/>
      <c r="N6" s="1" t="s">
        <v>50</v>
      </c>
      <c r="O6" s="97">
        <f>VLOOKUP(E14,'振替加算、寡婦加算表'!$B$4:$C$44,2,TRUE)</f>
        <v>50500</v>
      </c>
    </row>
    <row r="7" spans="2:15" ht="3.75" customHeight="1">
      <c r="B7" s="74"/>
      <c r="C7" s="96"/>
      <c r="D7" s="75"/>
      <c r="E7" s="75"/>
      <c r="F7" s="75"/>
      <c r="G7" s="84"/>
      <c r="H7" s="77"/>
      <c r="I7" s="85"/>
      <c r="O7" s="97"/>
    </row>
    <row r="8" spans="2:15" ht="15" customHeight="1">
      <c r="B8" s="74"/>
      <c r="C8" s="117"/>
      <c r="D8" s="117" t="s">
        <v>7</v>
      </c>
      <c r="E8" s="117"/>
      <c r="F8" s="117"/>
      <c r="G8" s="122" t="s">
        <v>5</v>
      </c>
      <c r="H8" s="123"/>
      <c r="I8" s="83"/>
      <c r="N8" s="1" t="s">
        <v>51</v>
      </c>
      <c r="O8" s="10">
        <f>IF(G13&gt;240,O6,0)</f>
        <v>50500</v>
      </c>
    </row>
    <row r="9" spans="2:9" ht="15" customHeight="1" thickBot="1">
      <c r="B9" s="74"/>
      <c r="C9" s="117"/>
      <c r="D9" s="54" t="s">
        <v>4</v>
      </c>
      <c r="E9" s="68" t="s">
        <v>3</v>
      </c>
      <c r="F9" s="68" t="s">
        <v>12</v>
      </c>
      <c r="G9" s="68" t="s">
        <v>2</v>
      </c>
      <c r="H9" s="54" t="s">
        <v>6</v>
      </c>
      <c r="I9" s="83"/>
    </row>
    <row r="10" spans="2:9" ht="15" customHeight="1">
      <c r="B10" s="74"/>
      <c r="C10" s="54" t="s">
        <v>9</v>
      </c>
      <c r="D10" s="66">
        <f>IF(G13&lt;240,0,'振替加算、寡婦加算表'!I4)</f>
        <v>386400</v>
      </c>
      <c r="E10" s="98">
        <v>1320000</v>
      </c>
      <c r="F10" s="102">
        <v>48600</v>
      </c>
      <c r="G10" s="100">
        <v>724500</v>
      </c>
      <c r="H10" s="67">
        <v>0</v>
      </c>
      <c r="I10" s="86"/>
    </row>
    <row r="11" spans="2:15" ht="15" customHeight="1" thickBot="1">
      <c r="B11" s="74"/>
      <c r="C11" s="54" t="s">
        <v>10</v>
      </c>
      <c r="D11" s="66">
        <v>0</v>
      </c>
      <c r="E11" s="99">
        <v>100000</v>
      </c>
      <c r="F11" s="103">
        <v>30600</v>
      </c>
      <c r="G11" s="101">
        <v>695500</v>
      </c>
      <c r="H11" s="67">
        <f>IF(G14&lt;240,O8,0)</f>
        <v>50500</v>
      </c>
      <c r="I11" s="87"/>
      <c r="N11" s="108" t="s">
        <v>44</v>
      </c>
      <c r="O11" s="108"/>
    </row>
    <row r="12" spans="2:15" ht="15" customHeight="1" thickBot="1">
      <c r="B12" s="74"/>
      <c r="C12" s="77" t="s">
        <v>18</v>
      </c>
      <c r="D12" s="75" t="s">
        <v>19</v>
      </c>
      <c r="E12" s="75"/>
      <c r="F12" s="75"/>
      <c r="G12" s="75"/>
      <c r="H12" s="75"/>
      <c r="I12" s="76"/>
      <c r="O12" s="1" t="s">
        <v>42</v>
      </c>
    </row>
    <row r="13" spans="2:15" ht="15" customHeight="1" thickBot="1">
      <c r="B13" s="74"/>
      <c r="C13" s="77" t="s">
        <v>9</v>
      </c>
      <c r="D13" s="75" t="s">
        <v>13</v>
      </c>
      <c r="E13" s="89">
        <v>19277</v>
      </c>
      <c r="F13" s="75" t="s">
        <v>33</v>
      </c>
      <c r="G13" s="90">
        <v>450</v>
      </c>
      <c r="H13" s="75" t="s">
        <v>81</v>
      </c>
      <c r="I13" s="76"/>
      <c r="N13" s="4" t="s">
        <v>40</v>
      </c>
      <c r="O13" s="64">
        <f>E13+65*365.25</f>
        <v>43018.25</v>
      </c>
    </row>
    <row r="14" spans="2:15" ht="15" customHeight="1" thickBot="1">
      <c r="B14" s="74"/>
      <c r="C14" s="77" t="s">
        <v>10</v>
      </c>
      <c r="D14" s="75" t="s">
        <v>13</v>
      </c>
      <c r="E14" s="89">
        <v>20420</v>
      </c>
      <c r="F14" s="75" t="s">
        <v>33</v>
      </c>
      <c r="G14" s="90">
        <v>82</v>
      </c>
      <c r="H14" s="75"/>
      <c r="I14" s="76"/>
      <c r="N14" s="4" t="s">
        <v>41</v>
      </c>
      <c r="O14" s="64">
        <f>E14+65*365.25</f>
        <v>44161.25</v>
      </c>
    </row>
    <row r="15" spans="2:9" ht="15" customHeight="1">
      <c r="B15" s="74"/>
      <c r="C15" s="16"/>
      <c r="D15" s="75"/>
      <c r="E15" s="75"/>
      <c r="F15" s="75"/>
      <c r="G15" s="75"/>
      <c r="H15" s="75"/>
      <c r="I15" s="76"/>
    </row>
    <row r="16" spans="2:9" ht="15" customHeight="1">
      <c r="B16" s="74"/>
      <c r="C16" s="16" t="s">
        <v>11</v>
      </c>
      <c r="D16" s="75" t="s">
        <v>88</v>
      </c>
      <c r="E16" s="75"/>
      <c r="F16" s="75"/>
      <c r="G16" s="75"/>
      <c r="H16" s="75"/>
      <c r="I16" s="76"/>
    </row>
    <row r="17" spans="2:9" ht="15" customHeight="1" thickBot="1">
      <c r="B17" s="74"/>
      <c r="C17" s="114" t="s">
        <v>35</v>
      </c>
      <c r="D17" s="115"/>
      <c r="E17" s="91" t="s">
        <v>22</v>
      </c>
      <c r="F17" s="93" t="s">
        <v>23</v>
      </c>
      <c r="G17" s="28" t="s">
        <v>24</v>
      </c>
      <c r="H17" s="75"/>
      <c r="I17" s="76"/>
    </row>
    <row r="18" spans="2:15" ht="15" customHeight="1" thickBot="1">
      <c r="B18" s="74"/>
      <c r="C18" s="114" t="s">
        <v>28</v>
      </c>
      <c r="D18" s="121"/>
      <c r="E18" s="92">
        <v>2017</v>
      </c>
      <c r="F18" s="92">
        <v>2020</v>
      </c>
      <c r="G18" s="28">
        <f>E18+15</f>
        <v>2032</v>
      </c>
      <c r="H18" s="75"/>
      <c r="I18" s="76"/>
      <c r="O18" s="1" t="s">
        <v>82</v>
      </c>
    </row>
    <row r="19" spans="2:9" ht="15" customHeight="1">
      <c r="B19" s="74"/>
      <c r="C19" s="114" t="s">
        <v>34</v>
      </c>
      <c r="D19" s="115"/>
      <c r="E19" s="46">
        <f>E18-$E$6</f>
        <v>3</v>
      </c>
      <c r="F19" s="47">
        <f>F18-$E$6</f>
        <v>6</v>
      </c>
      <c r="G19" s="48">
        <f>G18-$E$6</f>
        <v>18</v>
      </c>
      <c r="H19" s="75"/>
      <c r="I19" s="76"/>
    </row>
    <row r="20" spans="2:9" ht="15" customHeight="1" thickBot="1">
      <c r="B20" s="74"/>
      <c r="C20" s="124" t="s">
        <v>30</v>
      </c>
      <c r="D20" s="125"/>
      <c r="E20" s="49">
        <f>E19*$G$6</f>
        <v>0.026999999999999996</v>
      </c>
      <c r="F20" s="50">
        <f>F19*$G$6</f>
        <v>0.05399999999999999</v>
      </c>
      <c r="G20" s="51">
        <f>IF(G19*G6&gt;20%,20%,G19*G6)</f>
        <v>0.16199999999999998</v>
      </c>
      <c r="H20" s="75"/>
      <c r="I20" s="76"/>
    </row>
    <row r="21" spans="2:9" ht="15" customHeight="1" thickTop="1">
      <c r="B21" s="74"/>
      <c r="C21" s="120" t="s">
        <v>9</v>
      </c>
      <c r="D21" s="58" t="s">
        <v>4</v>
      </c>
      <c r="E21" s="59">
        <f>D10</f>
        <v>386400</v>
      </c>
      <c r="F21" s="60">
        <v>0</v>
      </c>
      <c r="G21" s="61">
        <v>0</v>
      </c>
      <c r="H21" s="75"/>
      <c r="I21" s="76"/>
    </row>
    <row r="22" spans="2:11" ht="15" customHeight="1">
      <c r="B22" s="74"/>
      <c r="C22" s="117"/>
      <c r="D22" s="19" t="s">
        <v>7</v>
      </c>
      <c r="E22" s="22">
        <f>E10+F10</f>
        <v>1368600</v>
      </c>
      <c r="F22" s="23">
        <f>E10+F10</f>
        <v>1368600</v>
      </c>
      <c r="G22" s="17">
        <v>0</v>
      </c>
      <c r="H22" s="75"/>
      <c r="I22" s="76"/>
      <c r="K22" s="1" t="s">
        <v>29</v>
      </c>
    </row>
    <row r="23" spans="2:9" ht="15" customHeight="1">
      <c r="B23" s="74"/>
      <c r="C23" s="117"/>
      <c r="D23" s="19" t="s">
        <v>5</v>
      </c>
      <c r="E23" s="22">
        <f>G10</f>
        <v>724500</v>
      </c>
      <c r="F23" s="23">
        <f>G10</f>
        <v>724500</v>
      </c>
      <c r="G23" s="17">
        <v>0</v>
      </c>
      <c r="H23" s="75"/>
      <c r="I23" s="76"/>
    </row>
    <row r="24" spans="2:10" ht="15" customHeight="1">
      <c r="B24" s="74"/>
      <c r="C24" s="117"/>
      <c r="D24" s="36" t="s">
        <v>8</v>
      </c>
      <c r="E24" s="37">
        <f>SUM(E21:E23)</f>
        <v>2479500</v>
      </c>
      <c r="F24" s="38">
        <f>SUM(F21:F23)</f>
        <v>2093100</v>
      </c>
      <c r="G24" s="39">
        <f>SUM(G21:G23)</f>
        <v>0</v>
      </c>
      <c r="H24" s="75"/>
      <c r="I24" s="76"/>
      <c r="J24" s="1" t="s">
        <v>29</v>
      </c>
    </row>
    <row r="25" spans="2:9" ht="15" customHeight="1" thickBot="1">
      <c r="B25" s="74"/>
      <c r="C25" s="118"/>
      <c r="D25" s="42" t="s">
        <v>26</v>
      </c>
      <c r="E25" s="43">
        <f>E24-E24*E20</f>
        <v>2412553.5</v>
      </c>
      <c r="F25" s="44">
        <f>F24-F24*F20</f>
        <v>1980072.6</v>
      </c>
      <c r="G25" s="62">
        <f>G24-G24*G20</f>
        <v>0</v>
      </c>
      <c r="H25" s="75"/>
      <c r="I25" s="76"/>
    </row>
    <row r="26" spans="2:9" ht="15" customHeight="1" thickTop="1">
      <c r="B26" s="74"/>
      <c r="C26" s="116" t="s">
        <v>10</v>
      </c>
      <c r="D26" s="24" t="s">
        <v>7</v>
      </c>
      <c r="E26" s="55">
        <v>0</v>
      </c>
      <c r="F26" s="56">
        <f>E11+F11</f>
        <v>130600</v>
      </c>
      <c r="G26" s="57">
        <f>E11+F11</f>
        <v>130600</v>
      </c>
      <c r="H26" s="75"/>
      <c r="I26" s="76"/>
    </row>
    <row r="27" spans="2:9" ht="15" customHeight="1">
      <c r="B27" s="74"/>
      <c r="C27" s="117"/>
      <c r="D27" s="19" t="s">
        <v>5</v>
      </c>
      <c r="E27" s="20">
        <v>0</v>
      </c>
      <c r="F27" s="23">
        <f>G11+O6</f>
        <v>746000</v>
      </c>
      <c r="G27" s="18">
        <f>G11+O6</f>
        <v>746000</v>
      </c>
      <c r="H27" s="75"/>
      <c r="I27" s="76"/>
    </row>
    <row r="28" spans="2:9" ht="15" customHeight="1">
      <c r="B28" s="74"/>
      <c r="C28" s="117"/>
      <c r="D28" s="19" t="s">
        <v>27</v>
      </c>
      <c r="E28" s="20">
        <v>0</v>
      </c>
      <c r="F28" s="25">
        <v>0</v>
      </c>
      <c r="G28" s="26">
        <f>G36+G34-G26</f>
        <v>878800</v>
      </c>
      <c r="H28" s="75"/>
      <c r="I28" s="76"/>
    </row>
    <row r="29" spans="2:9" ht="15" customHeight="1">
      <c r="B29" s="74"/>
      <c r="C29" s="117"/>
      <c r="D29" s="36" t="s">
        <v>8</v>
      </c>
      <c r="E29" s="40">
        <f>SUM(E26:E28)</f>
        <v>0</v>
      </c>
      <c r="F29" s="38">
        <f>SUM(F26:F28)</f>
        <v>876600</v>
      </c>
      <c r="G29" s="41">
        <f>SUM(G26:G28)</f>
        <v>1755400</v>
      </c>
      <c r="H29" s="75" t="s">
        <v>39</v>
      </c>
      <c r="I29" s="76"/>
    </row>
    <row r="30" spans="2:9" ht="15" customHeight="1" thickBot="1">
      <c r="B30" s="74"/>
      <c r="C30" s="118"/>
      <c r="D30" s="42" t="s">
        <v>26</v>
      </c>
      <c r="E30" s="43">
        <f>E29-E29*E20</f>
        <v>0</v>
      </c>
      <c r="F30" s="44">
        <f>F29-F29*F20</f>
        <v>829263.6</v>
      </c>
      <c r="G30" s="52">
        <f>G29-G29*G20</f>
        <v>1471025.2</v>
      </c>
      <c r="H30" s="75"/>
      <c r="I30" s="76"/>
    </row>
    <row r="31" spans="2:9" ht="15" customHeight="1" thickTop="1">
      <c r="B31" s="74"/>
      <c r="C31" s="119" t="s">
        <v>31</v>
      </c>
      <c r="D31" s="31" t="s">
        <v>32</v>
      </c>
      <c r="E31" s="32">
        <f aca="true" t="shared" si="0" ref="E31:G32">E24+E29</f>
        <v>2479500</v>
      </c>
      <c r="F31" s="33">
        <f t="shared" si="0"/>
        <v>2969700</v>
      </c>
      <c r="G31" s="34">
        <f t="shared" si="0"/>
        <v>1755400</v>
      </c>
      <c r="H31" s="75"/>
      <c r="I31" s="76"/>
    </row>
    <row r="32" spans="2:9" ht="15" customHeight="1">
      <c r="B32" s="74"/>
      <c r="C32" s="114"/>
      <c r="D32" s="53" t="s">
        <v>26</v>
      </c>
      <c r="E32" s="29">
        <f t="shared" si="0"/>
        <v>2412553.5</v>
      </c>
      <c r="F32" s="35">
        <f t="shared" si="0"/>
        <v>2809336.2</v>
      </c>
      <c r="G32" s="30">
        <f t="shared" si="0"/>
        <v>1471025.2</v>
      </c>
      <c r="H32" s="75"/>
      <c r="I32" s="76"/>
    </row>
    <row r="33" spans="2:9" ht="7.5" customHeight="1">
      <c r="B33" s="74"/>
      <c r="C33" s="16"/>
      <c r="D33" s="75"/>
      <c r="E33" s="75"/>
      <c r="F33" s="75"/>
      <c r="G33" s="75"/>
      <c r="H33" s="75"/>
      <c r="I33" s="76"/>
    </row>
    <row r="34" spans="2:9" ht="13.5" customHeight="1">
      <c r="B34" s="74"/>
      <c r="C34" s="16"/>
      <c r="D34" s="75"/>
      <c r="E34" s="110" t="s">
        <v>37</v>
      </c>
      <c r="F34" s="110"/>
      <c r="G34" s="10">
        <f>VLOOKUP(E14,'振替加算、寡婦加算表'!$E$3:$F$34,2,TRUE)</f>
        <v>19400</v>
      </c>
      <c r="H34" s="75"/>
      <c r="I34" s="76"/>
    </row>
    <row r="35" spans="2:9" ht="6" customHeight="1">
      <c r="B35" s="74"/>
      <c r="C35" s="16"/>
      <c r="D35" s="75"/>
      <c r="E35" s="75"/>
      <c r="F35" s="75"/>
      <c r="G35" s="75"/>
      <c r="H35" s="75"/>
      <c r="I35" s="76"/>
    </row>
    <row r="36" spans="2:9" ht="15" customHeight="1">
      <c r="B36" s="74"/>
      <c r="C36" s="16"/>
      <c r="D36" s="75"/>
      <c r="E36" s="110" t="s">
        <v>36</v>
      </c>
      <c r="F36" s="111"/>
      <c r="G36" s="10">
        <f>IF(E11&gt;E10*0.5,E10*0.5+E11*0.5,E10*0.75)</f>
        <v>990000</v>
      </c>
      <c r="H36" s="75"/>
      <c r="I36" s="76"/>
    </row>
    <row r="37" spans="2:9" ht="7.5" customHeight="1">
      <c r="B37" s="78"/>
      <c r="C37" s="79"/>
      <c r="D37" s="80"/>
      <c r="E37" s="80"/>
      <c r="F37" s="80"/>
      <c r="G37" s="80"/>
      <c r="H37" s="80"/>
      <c r="I37" s="81"/>
    </row>
    <row r="39" spans="2:9" ht="6" customHeight="1">
      <c r="B39" s="70"/>
      <c r="C39" s="71"/>
      <c r="D39" s="72"/>
      <c r="E39" s="72"/>
      <c r="F39" s="72"/>
      <c r="G39" s="72"/>
      <c r="H39" s="72"/>
      <c r="I39" s="73"/>
    </row>
    <row r="40" spans="2:9" ht="15" customHeight="1">
      <c r="B40" s="74"/>
      <c r="C40" s="109" t="s">
        <v>57</v>
      </c>
      <c r="D40" s="109"/>
      <c r="E40" s="75"/>
      <c r="F40" s="75"/>
      <c r="G40" s="75"/>
      <c r="H40" s="75"/>
      <c r="I40" s="76"/>
    </row>
    <row r="41" spans="2:9" ht="15" customHeight="1" thickBot="1">
      <c r="B41" s="74"/>
      <c r="C41" s="16" t="s">
        <v>58</v>
      </c>
      <c r="D41" s="110" t="s">
        <v>59</v>
      </c>
      <c r="E41" s="110"/>
      <c r="F41" s="75"/>
      <c r="G41" s="75"/>
      <c r="H41" s="75"/>
      <c r="I41" s="76"/>
    </row>
    <row r="42" spans="2:11" ht="15" customHeight="1" thickBot="1">
      <c r="B42" s="74"/>
      <c r="C42" s="16"/>
      <c r="D42" s="77" t="s">
        <v>83</v>
      </c>
      <c r="E42" s="75" t="s">
        <v>53</v>
      </c>
      <c r="F42" s="94">
        <v>2</v>
      </c>
      <c r="G42" s="75" t="s">
        <v>65</v>
      </c>
      <c r="H42" s="75" t="s">
        <v>68</v>
      </c>
      <c r="I42" s="76"/>
      <c r="J42" s="4" t="s">
        <v>62</v>
      </c>
      <c r="K42" s="1" t="s">
        <v>63</v>
      </c>
    </row>
    <row r="43" spans="2:13" ht="15" customHeight="1" thickBot="1">
      <c r="B43" s="74"/>
      <c r="C43" s="16"/>
      <c r="D43" s="77"/>
      <c r="E43" s="77" t="s">
        <v>66</v>
      </c>
      <c r="F43" s="95">
        <v>3</v>
      </c>
      <c r="G43" s="75" t="s">
        <v>69</v>
      </c>
      <c r="H43" s="27">
        <f>F43*L43*F42</f>
        <v>31800</v>
      </c>
      <c r="I43" s="76"/>
      <c r="L43" s="3">
        <v>5300</v>
      </c>
      <c r="M43" s="1" t="s">
        <v>67</v>
      </c>
    </row>
    <row r="44" spans="2:13" ht="15" customHeight="1" thickBot="1">
      <c r="B44" s="74"/>
      <c r="C44" s="16"/>
      <c r="D44" s="77"/>
      <c r="E44" s="77"/>
      <c r="F44" s="27"/>
      <c r="G44" s="75" t="s">
        <v>71</v>
      </c>
      <c r="H44" s="27">
        <f>H43*0.75</f>
        <v>23850</v>
      </c>
      <c r="I44" s="76"/>
      <c r="L44" s="108" t="s">
        <v>70</v>
      </c>
      <c r="M44" s="108"/>
    </row>
    <row r="45" spans="2:13" ht="15" customHeight="1" thickBot="1">
      <c r="B45" s="74"/>
      <c r="C45" s="16" t="s">
        <v>60</v>
      </c>
      <c r="D45" s="77" t="s">
        <v>84</v>
      </c>
      <c r="E45" s="96" t="s">
        <v>72</v>
      </c>
      <c r="F45" s="94">
        <v>432</v>
      </c>
      <c r="G45" s="75" t="s">
        <v>64</v>
      </c>
      <c r="H45" s="75"/>
      <c r="I45" s="76"/>
      <c r="K45" s="3"/>
      <c r="L45" s="108"/>
      <c r="M45" s="108"/>
    </row>
    <row r="46" spans="2:13" ht="15" customHeight="1">
      <c r="B46" s="74"/>
      <c r="C46" s="16"/>
      <c r="D46" s="77" t="s">
        <v>83</v>
      </c>
      <c r="E46" s="75" t="s">
        <v>54</v>
      </c>
      <c r="F46" s="75">
        <f>480-F45</f>
        <v>48</v>
      </c>
      <c r="G46" s="75" t="s">
        <v>64</v>
      </c>
      <c r="H46" s="27">
        <f>K46*F46</f>
        <v>77280</v>
      </c>
      <c r="I46" s="76"/>
      <c r="J46" s="4" t="s">
        <v>73</v>
      </c>
      <c r="K46" s="3">
        <f>'振替加算、寡婦加算表'!I3/480</f>
        <v>1610</v>
      </c>
      <c r="L46" s="108" t="s">
        <v>74</v>
      </c>
      <c r="M46" s="108"/>
    </row>
    <row r="47" spans="2:11" ht="15" customHeight="1">
      <c r="B47" s="74"/>
      <c r="C47" s="16"/>
      <c r="D47" s="75"/>
      <c r="E47" s="75" t="s">
        <v>55</v>
      </c>
      <c r="F47" s="75">
        <f>F46</f>
        <v>48</v>
      </c>
      <c r="G47" s="75" t="s">
        <v>64</v>
      </c>
      <c r="H47" s="27">
        <f>K47*F47</f>
        <v>9600</v>
      </c>
      <c r="I47" s="76"/>
      <c r="J47" s="4" t="s">
        <v>75</v>
      </c>
      <c r="K47" s="1">
        <v>200</v>
      </c>
    </row>
    <row r="48" spans="2:9" ht="15" customHeight="1">
      <c r="B48" s="74"/>
      <c r="C48" s="16"/>
      <c r="D48" s="75"/>
      <c r="E48" s="75" t="s">
        <v>86</v>
      </c>
      <c r="F48" s="75"/>
      <c r="G48" s="69">
        <f>G27+H46+H47</f>
        <v>832880</v>
      </c>
      <c r="H48" s="75"/>
      <c r="I48" s="76"/>
    </row>
    <row r="49" spans="2:11" ht="15" customHeight="1">
      <c r="B49" s="74"/>
      <c r="C49" s="16"/>
      <c r="D49" s="75"/>
      <c r="E49" s="75" t="s">
        <v>56</v>
      </c>
      <c r="F49" s="75">
        <v>24</v>
      </c>
      <c r="G49" s="75" t="s">
        <v>76</v>
      </c>
      <c r="H49" s="27">
        <f>G48*F49*K49</f>
        <v>139923.84</v>
      </c>
      <c r="I49" s="76"/>
      <c r="J49" s="88" t="s">
        <v>77</v>
      </c>
      <c r="K49" s="15">
        <v>0.007</v>
      </c>
    </row>
    <row r="50" spans="2:9" ht="15" customHeight="1">
      <c r="B50" s="74"/>
      <c r="C50" s="16"/>
      <c r="D50" s="75"/>
      <c r="E50" s="75" t="s">
        <v>87</v>
      </c>
      <c r="F50" s="75"/>
      <c r="G50" s="105">
        <f>G48+H49</f>
        <v>972803.84</v>
      </c>
      <c r="H50" s="75"/>
      <c r="I50" s="76"/>
    </row>
    <row r="51" spans="2:9" ht="15" customHeight="1">
      <c r="B51" s="74"/>
      <c r="C51" s="96"/>
      <c r="D51" s="75" t="s">
        <v>7</v>
      </c>
      <c r="E51" s="75"/>
      <c r="F51" s="75"/>
      <c r="G51" s="105">
        <f>G26</f>
        <v>130600</v>
      </c>
      <c r="H51" s="75"/>
      <c r="I51" s="76"/>
    </row>
    <row r="52" spans="2:9" ht="15" customHeight="1">
      <c r="B52" s="74"/>
      <c r="C52" s="16"/>
      <c r="D52" s="109" t="s">
        <v>85</v>
      </c>
      <c r="E52" s="109"/>
      <c r="F52" s="109"/>
      <c r="G52" s="105">
        <f>G36+H44+G34-G51</f>
        <v>902650</v>
      </c>
      <c r="H52" s="75"/>
      <c r="I52" s="76"/>
    </row>
    <row r="53" spans="2:9" ht="15" customHeight="1">
      <c r="B53" s="74"/>
      <c r="C53" s="96"/>
      <c r="D53" s="75"/>
      <c r="E53" s="75"/>
      <c r="F53" s="75"/>
      <c r="G53" s="75"/>
      <c r="H53" s="75"/>
      <c r="I53" s="76"/>
    </row>
    <row r="54" spans="2:9" ht="15" customHeight="1">
      <c r="B54" s="74"/>
      <c r="C54" s="109" t="s">
        <v>78</v>
      </c>
      <c r="D54" s="109"/>
      <c r="E54" s="109"/>
      <c r="F54" s="75" t="s">
        <v>79</v>
      </c>
      <c r="G54" s="105">
        <f>SUM(G50:G52)</f>
        <v>2006053.8399999999</v>
      </c>
      <c r="H54" s="75"/>
      <c r="I54" s="76"/>
    </row>
    <row r="55" spans="2:9" ht="15" customHeight="1">
      <c r="B55" s="74"/>
      <c r="C55" s="16"/>
      <c r="D55" s="75"/>
      <c r="E55" s="75"/>
      <c r="F55" s="75" t="s">
        <v>80</v>
      </c>
      <c r="G55" s="106">
        <f>G54-G54*G20</f>
        <v>1681073.1179199999</v>
      </c>
      <c r="H55" s="75"/>
      <c r="I55" s="76"/>
    </row>
    <row r="56" spans="2:9" ht="15" customHeight="1">
      <c r="B56" s="78"/>
      <c r="C56" s="79"/>
      <c r="D56" s="80"/>
      <c r="E56" s="80"/>
      <c r="F56" s="80"/>
      <c r="G56" s="80"/>
      <c r="H56" s="80"/>
      <c r="I56" s="81"/>
    </row>
  </sheetData>
  <sheetProtection/>
  <mergeCells count="22">
    <mergeCell ref="D8:F8"/>
    <mergeCell ref="C8:C9"/>
    <mergeCell ref="E34:F34"/>
    <mergeCell ref="C19:D19"/>
    <mergeCell ref="C20:D20"/>
    <mergeCell ref="N11:O11"/>
    <mergeCell ref="E36:F36"/>
    <mergeCell ref="B3:I3"/>
    <mergeCell ref="C17:D17"/>
    <mergeCell ref="C26:C30"/>
    <mergeCell ref="E5:F5"/>
    <mergeCell ref="C31:C32"/>
    <mergeCell ref="C21:C25"/>
    <mergeCell ref="C18:D18"/>
    <mergeCell ref="G8:H8"/>
    <mergeCell ref="L46:M46"/>
    <mergeCell ref="C54:E54"/>
    <mergeCell ref="C40:D40"/>
    <mergeCell ref="D41:E41"/>
    <mergeCell ref="L44:M44"/>
    <mergeCell ref="L45:M45"/>
    <mergeCell ref="D52:F52"/>
  </mergeCells>
  <printOptions/>
  <pageMargins left="1.3779527559055118" right="0.984251968503937" top="0.984251968503937" bottom="0.7874015748031497" header="0.5118110236220472" footer="0.5118110236220472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1.57421875" style="1" customWidth="1"/>
    <col min="2" max="2" width="4.57421875" style="1" customWidth="1"/>
    <col min="3" max="3" width="4.57421875" style="45" customWidth="1"/>
    <col min="4" max="4" width="12.57421875" style="1" customWidth="1"/>
    <col min="5" max="5" width="13.140625" style="1" customWidth="1"/>
    <col min="6" max="7" width="12.57421875" style="1" customWidth="1"/>
    <col min="8" max="8" width="10.57421875" style="1" customWidth="1"/>
    <col min="9" max="9" width="2.57421875" style="1" customWidth="1"/>
    <col min="10" max="12" width="12.57421875" style="1" customWidth="1"/>
    <col min="13" max="14" width="9.00390625" style="1" customWidth="1"/>
    <col min="15" max="15" width="13.28125" style="1" customWidth="1"/>
    <col min="16" max="16384" width="9.00390625" style="1" customWidth="1"/>
  </cols>
  <sheetData>
    <row r="1" spans="2:9" ht="12">
      <c r="B1" s="70"/>
      <c r="C1" s="71"/>
      <c r="D1" s="72"/>
      <c r="E1" s="72"/>
      <c r="F1" s="72"/>
      <c r="G1" s="72"/>
      <c r="H1" s="72"/>
      <c r="I1" s="73"/>
    </row>
    <row r="2" spans="2:9" ht="6" customHeight="1">
      <c r="B2" s="70"/>
      <c r="C2" s="71"/>
      <c r="D2" s="72"/>
      <c r="E2" s="72"/>
      <c r="F2" s="72"/>
      <c r="G2" s="72"/>
      <c r="H2" s="72"/>
      <c r="I2" s="73"/>
    </row>
    <row r="3" spans="2:9" ht="15" customHeight="1">
      <c r="B3" s="112" t="s">
        <v>0</v>
      </c>
      <c r="C3" s="110"/>
      <c r="D3" s="110"/>
      <c r="E3" s="110"/>
      <c r="F3" s="110"/>
      <c r="G3" s="110"/>
      <c r="H3" s="110"/>
      <c r="I3" s="113"/>
    </row>
    <row r="4" spans="2:9" ht="15" customHeight="1">
      <c r="B4" s="82"/>
      <c r="C4" s="16"/>
      <c r="D4" s="16"/>
      <c r="E4" s="16"/>
      <c r="F4" s="16"/>
      <c r="G4" s="16"/>
      <c r="H4" s="16"/>
      <c r="I4" s="83"/>
    </row>
    <row r="5" spans="2:9" ht="15" customHeight="1" thickBot="1">
      <c r="B5" s="74"/>
      <c r="C5" s="16" t="s">
        <v>11</v>
      </c>
      <c r="D5" s="75" t="s">
        <v>38</v>
      </c>
      <c r="E5" s="110" t="s">
        <v>20</v>
      </c>
      <c r="F5" s="110"/>
      <c r="G5" s="77" t="s">
        <v>25</v>
      </c>
      <c r="H5" s="75"/>
      <c r="I5" s="76"/>
    </row>
    <row r="6" spans="2:9" ht="15" customHeight="1" thickBot="1">
      <c r="B6" s="74"/>
      <c r="C6" s="16"/>
      <c r="D6" s="75"/>
      <c r="E6" s="94">
        <v>2014</v>
      </c>
      <c r="F6" s="75" t="s">
        <v>21</v>
      </c>
      <c r="G6" s="84">
        <v>0.009</v>
      </c>
      <c r="H6" s="77"/>
      <c r="I6" s="85"/>
    </row>
    <row r="7" spans="2:9" ht="3.75" customHeight="1">
      <c r="B7" s="74"/>
      <c r="C7" s="96"/>
      <c r="D7" s="75"/>
      <c r="E7" s="75"/>
      <c r="F7" s="75"/>
      <c r="G7" s="84"/>
      <c r="H7" s="77"/>
      <c r="I7" s="85"/>
    </row>
    <row r="8" spans="2:15" ht="15" customHeight="1">
      <c r="B8" s="74"/>
      <c r="C8" s="117"/>
      <c r="D8" s="117" t="s">
        <v>7</v>
      </c>
      <c r="E8" s="117"/>
      <c r="F8" s="117"/>
      <c r="G8" s="122" t="s">
        <v>5</v>
      </c>
      <c r="H8" s="123"/>
      <c r="I8" s="83"/>
      <c r="N8" s="4" t="s">
        <v>50</v>
      </c>
      <c r="O8" s="14">
        <f>VLOOKUP(E14,'振替加算、寡婦加算表'!$B$4:$C$44,2,TRUE)</f>
        <v>44500</v>
      </c>
    </row>
    <row r="9" spans="2:15" ht="15" customHeight="1" thickBot="1">
      <c r="B9" s="74"/>
      <c r="C9" s="117"/>
      <c r="D9" s="54" t="s">
        <v>4</v>
      </c>
      <c r="E9" s="68" t="s">
        <v>3</v>
      </c>
      <c r="F9" s="68" t="s">
        <v>12</v>
      </c>
      <c r="G9" s="68" t="s">
        <v>2</v>
      </c>
      <c r="H9" s="54" t="s">
        <v>6</v>
      </c>
      <c r="I9" s="83"/>
      <c r="N9" s="4" t="s">
        <v>51</v>
      </c>
      <c r="O9" s="10">
        <f>IF(G13&gt;240,O8,0)</f>
        <v>44500</v>
      </c>
    </row>
    <row r="10" spans="2:9" ht="15" customHeight="1">
      <c r="B10" s="74"/>
      <c r="C10" s="54" t="s">
        <v>9</v>
      </c>
      <c r="D10" s="66">
        <v>0</v>
      </c>
      <c r="E10" s="98">
        <v>1160000</v>
      </c>
      <c r="F10" s="102">
        <v>55000</v>
      </c>
      <c r="G10" s="100">
        <v>718100</v>
      </c>
      <c r="H10" s="67">
        <v>0</v>
      </c>
      <c r="I10" s="86"/>
    </row>
    <row r="11" spans="2:15" ht="15" customHeight="1" thickBot="1">
      <c r="B11" s="74"/>
      <c r="C11" s="54" t="s">
        <v>10</v>
      </c>
      <c r="D11" s="66">
        <v>0</v>
      </c>
      <c r="E11" s="99">
        <v>240000</v>
      </c>
      <c r="F11" s="103">
        <v>0</v>
      </c>
      <c r="G11" s="101">
        <v>759900</v>
      </c>
      <c r="H11" s="67">
        <f>IF(G14&lt;240,O9,0)</f>
        <v>44500</v>
      </c>
      <c r="I11" s="87"/>
      <c r="N11" s="108" t="s">
        <v>43</v>
      </c>
      <c r="O11" s="108"/>
    </row>
    <row r="12" spans="2:15" ht="15" customHeight="1" thickBot="1">
      <c r="B12" s="74"/>
      <c r="C12" s="77" t="s">
        <v>18</v>
      </c>
      <c r="D12" s="75" t="s">
        <v>19</v>
      </c>
      <c r="E12" s="75"/>
      <c r="F12" s="75"/>
      <c r="G12" s="75"/>
      <c r="H12" s="75"/>
      <c r="I12" s="76"/>
      <c r="O12" s="1" t="s">
        <v>42</v>
      </c>
    </row>
    <row r="13" spans="2:15" ht="15" customHeight="1" thickBot="1">
      <c r="B13" s="74"/>
      <c r="C13" s="77" t="s">
        <v>9</v>
      </c>
      <c r="D13" s="75" t="s">
        <v>1</v>
      </c>
      <c r="E13" s="89">
        <v>21346</v>
      </c>
      <c r="F13" s="75" t="s">
        <v>33</v>
      </c>
      <c r="G13" s="90">
        <v>446</v>
      </c>
      <c r="H13" s="75" t="s">
        <v>81</v>
      </c>
      <c r="I13" s="76"/>
      <c r="N13" s="4" t="s">
        <v>40</v>
      </c>
      <c r="O13" s="64">
        <f>E13+65*365.25</f>
        <v>45087.25</v>
      </c>
    </row>
    <row r="14" spans="2:15" ht="15" customHeight="1" thickBot="1">
      <c r="B14" s="74"/>
      <c r="C14" s="77" t="s">
        <v>10</v>
      </c>
      <c r="D14" s="75" t="s">
        <v>1</v>
      </c>
      <c r="E14" s="89">
        <v>20682</v>
      </c>
      <c r="F14" s="75" t="s">
        <v>33</v>
      </c>
      <c r="G14" s="90">
        <v>148</v>
      </c>
      <c r="H14" s="75"/>
      <c r="I14" s="76"/>
      <c r="N14" s="4" t="s">
        <v>41</v>
      </c>
      <c r="O14" s="64">
        <f>E14+65*365.25</f>
        <v>44423.25</v>
      </c>
    </row>
    <row r="15" spans="2:9" ht="15" customHeight="1">
      <c r="B15" s="74"/>
      <c r="C15" s="16"/>
      <c r="D15" s="75"/>
      <c r="E15" s="75"/>
      <c r="F15" s="75"/>
      <c r="G15" s="75"/>
      <c r="H15" s="75"/>
      <c r="I15" s="76"/>
    </row>
    <row r="16" spans="2:9" ht="15" customHeight="1">
      <c r="B16" s="74"/>
      <c r="C16" s="16" t="s">
        <v>11</v>
      </c>
      <c r="D16" s="75" t="s">
        <v>88</v>
      </c>
      <c r="E16" s="75"/>
      <c r="F16" s="75"/>
      <c r="G16" s="75"/>
      <c r="H16" s="75"/>
      <c r="I16" s="76"/>
    </row>
    <row r="17" spans="2:16" ht="15" customHeight="1" thickBot="1">
      <c r="B17" s="74"/>
      <c r="C17" s="114" t="s">
        <v>35</v>
      </c>
      <c r="D17" s="115"/>
      <c r="E17" s="91" t="s">
        <v>22</v>
      </c>
      <c r="F17" s="93" t="s">
        <v>23</v>
      </c>
      <c r="G17" s="28" t="s">
        <v>24</v>
      </c>
      <c r="H17" s="75"/>
      <c r="I17" s="76"/>
      <c r="O17" s="4"/>
      <c r="P17" s="63"/>
    </row>
    <row r="18" spans="2:16" ht="15" customHeight="1" thickBot="1">
      <c r="B18" s="74"/>
      <c r="C18" s="114" t="s">
        <v>28</v>
      </c>
      <c r="D18" s="121"/>
      <c r="E18" s="92">
        <v>2021</v>
      </c>
      <c r="F18" s="92">
        <v>2023</v>
      </c>
      <c r="G18" s="28">
        <f>F18+15</f>
        <v>2038</v>
      </c>
      <c r="H18" s="75"/>
      <c r="I18" s="76"/>
      <c r="O18" s="4"/>
      <c r="P18" s="63"/>
    </row>
    <row r="19" spans="2:9" ht="15" customHeight="1">
      <c r="B19" s="74"/>
      <c r="C19" s="114" t="s">
        <v>34</v>
      </c>
      <c r="D19" s="115"/>
      <c r="E19" s="46">
        <f>E18-$E$6</f>
        <v>7</v>
      </c>
      <c r="F19" s="47">
        <f>F18-$E$6</f>
        <v>9</v>
      </c>
      <c r="G19" s="48">
        <f>G18-$E$6</f>
        <v>24</v>
      </c>
      <c r="H19" s="75"/>
      <c r="I19" s="76"/>
    </row>
    <row r="20" spans="2:9" ht="15" customHeight="1" thickBot="1">
      <c r="B20" s="74"/>
      <c r="C20" s="124" t="s">
        <v>30</v>
      </c>
      <c r="D20" s="125"/>
      <c r="E20" s="49">
        <f>E19*$G$6</f>
        <v>0.063</v>
      </c>
      <c r="F20" s="50">
        <f>F19*$G$6</f>
        <v>0.08099999999999999</v>
      </c>
      <c r="G20" s="51">
        <f>IF(G19*G6&gt;20%,20%,G19*G6)</f>
        <v>0.2</v>
      </c>
      <c r="H20" s="75"/>
      <c r="I20" s="76"/>
    </row>
    <row r="21" spans="2:9" ht="15" customHeight="1" thickTop="1">
      <c r="B21" s="74"/>
      <c r="C21" s="120" t="s">
        <v>9</v>
      </c>
      <c r="D21" s="58" t="s">
        <v>4</v>
      </c>
      <c r="E21" s="59">
        <f>D10</f>
        <v>0</v>
      </c>
      <c r="F21" s="60">
        <v>0</v>
      </c>
      <c r="G21" s="61">
        <v>0</v>
      </c>
      <c r="H21" s="75"/>
      <c r="I21" s="76"/>
    </row>
    <row r="22" spans="2:11" ht="15" customHeight="1">
      <c r="B22" s="74"/>
      <c r="C22" s="117"/>
      <c r="D22" s="19" t="s">
        <v>7</v>
      </c>
      <c r="E22" s="22">
        <v>0</v>
      </c>
      <c r="F22" s="23">
        <f>E10+F10</f>
        <v>1215000</v>
      </c>
      <c r="G22" s="17">
        <v>0</v>
      </c>
      <c r="H22" s="75"/>
      <c r="I22" s="76"/>
      <c r="K22" s="1" t="s">
        <v>29</v>
      </c>
    </row>
    <row r="23" spans="2:9" ht="15" customHeight="1">
      <c r="B23" s="74"/>
      <c r="C23" s="117"/>
      <c r="D23" s="19" t="s">
        <v>5</v>
      </c>
      <c r="E23" s="22">
        <v>0</v>
      </c>
      <c r="F23" s="23">
        <f>G10</f>
        <v>718100</v>
      </c>
      <c r="G23" s="17">
        <v>0</v>
      </c>
      <c r="H23" s="75"/>
      <c r="I23" s="76"/>
    </row>
    <row r="24" spans="2:10" ht="15" customHeight="1">
      <c r="B24" s="74"/>
      <c r="C24" s="117"/>
      <c r="D24" s="36" t="s">
        <v>8</v>
      </c>
      <c r="E24" s="37">
        <f>SUM(E21:E23)</f>
        <v>0</v>
      </c>
      <c r="F24" s="38">
        <f>SUM(F21:F23)</f>
        <v>1933100</v>
      </c>
      <c r="G24" s="39">
        <f>SUM(G21:G23)</f>
        <v>0</v>
      </c>
      <c r="H24" s="75"/>
      <c r="I24" s="76"/>
      <c r="J24" s="1" t="s">
        <v>29</v>
      </c>
    </row>
    <row r="25" spans="2:9" ht="15" customHeight="1" thickBot="1">
      <c r="B25" s="74"/>
      <c r="C25" s="118"/>
      <c r="D25" s="42" t="s">
        <v>26</v>
      </c>
      <c r="E25" s="43">
        <f>E24-E24*E20</f>
        <v>0</v>
      </c>
      <c r="F25" s="44">
        <f>F24-F24*F20</f>
        <v>1776518.9</v>
      </c>
      <c r="G25" s="62">
        <f>G24-G24*G20</f>
        <v>0</v>
      </c>
      <c r="H25" s="75"/>
      <c r="I25" s="76"/>
    </row>
    <row r="26" spans="2:9" ht="15" customHeight="1" thickTop="1">
      <c r="B26" s="74"/>
      <c r="C26" s="116" t="s">
        <v>10</v>
      </c>
      <c r="D26" s="24" t="s">
        <v>7</v>
      </c>
      <c r="E26" s="21">
        <f>E11+F11</f>
        <v>240000</v>
      </c>
      <c r="F26" s="56">
        <f>E11+F11</f>
        <v>240000</v>
      </c>
      <c r="G26" s="57">
        <f>E11+F11</f>
        <v>240000</v>
      </c>
      <c r="H26" s="75"/>
      <c r="I26" s="76"/>
    </row>
    <row r="27" spans="2:9" ht="15" customHeight="1">
      <c r="B27" s="74"/>
      <c r="C27" s="117"/>
      <c r="D27" s="19" t="s">
        <v>5</v>
      </c>
      <c r="E27" s="22">
        <f>G11</f>
        <v>759900</v>
      </c>
      <c r="F27" s="23">
        <f>G11+O8</f>
        <v>804400</v>
      </c>
      <c r="G27" s="18">
        <f>G11+O8</f>
        <v>804400</v>
      </c>
      <c r="H27" s="75"/>
      <c r="I27" s="76"/>
    </row>
    <row r="28" spans="2:9" ht="15" customHeight="1">
      <c r="B28" s="74"/>
      <c r="C28" s="117"/>
      <c r="D28" s="19" t="s">
        <v>27</v>
      </c>
      <c r="E28" s="20">
        <v>0</v>
      </c>
      <c r="F28" s="25">
        <v>0</v>
      </c>
      <c r="G28" s="26">
        <f>G36+G34-G26</f>
        <v>630000</v>
      </c>
      <c r="H28" s="75"/>
      <c r="I28" s="76"/>
    </row>
    <row r="29" spans="2:9" ht="15" customHeight="1">
      <c r="B29" s="74"/>
      <c r="C29" s="117"/>
      <c r="D29" s="36" t="s">
        <v>8</v>
      </c>
      <c r="E29" s="107">
        <f>SUM(E26:E28)</f>
        <v>999900</v>
      </c>
      <c r="F29" s="38">
        <f>SUM(F26:F28)</f>
        <v>1044400</v>
      </c>
      <c r="G29" s="41">
        <f>SUM(G26:G28)</f>
        <v>1674400</v>
      </c>
      <c r="H29" s="75" t="s">
        <v>39</v>
      </c>
      <c r="I29" s="76"/>
    </row>
    <row r="30" spans="2:9" ht="15" customHeight="1" thickBot="1">
      <c r="B30" s="74"/>
      <c r="C30" s="118"/>
      <c r="D30" s="42" t="s">
        <v>26</v>
      </c>
      <c r="E30" s="43">
        <f>E29-E29*E20</f>
        <v>936906.3</v>
      </c>
      <c r="F30" s="44">
        <f>F29-F29*F20</f>
        <v>959803.6</v>
      </c>
      <c r="G30" s="52">
        <f>G29-G29*G20</f>
        <v>1339520</v>
      </c>
      <c r="H30" s="75"/>
      <c r="I30" s="76"/>
    </row>
    <row r="31" spans="2:9" ht="15" customHeight="1" thickTop="1">
      <c r="B31" s="74"/>
      <c r="C31" s="119" t="s">
        <v>31</v>
      </c>
      <c r="D31" s="31" t="s">
        <v>32</v>
      </c>
      <c r="E31" s="32">
        <f aca="true" t="shared" si="0" ref="E31:G32">E24+E29</f>
        <v>999900</v>
      </c>
      <c r="F31" s="33">
        <f t="shared" si="0"/>
        <v>2977500</v>
      </c>
      <c r="G31" s="34">
        <f t="shared" si="0"/>
        <v>1674400</v>
      </c>
      <c r="H31" s="75"/>
      <c r="I31" s="76"/>
    </row>
    <row r="32" spans="2:9" ht="15" customHeight="1">
      <c r="B32" s="74"/>
      <c r="C32" s="114"/>
      <c r="D32" s="53" t="s">
        <v>26</v>
      </c>
      <c r="E32" s="29">
        <f t="shared" si="0"/>
        <v>936906.3</v>
      </c>
      <c r="F32" s="35">
        <f t="shared" si="0"/>
        <v>2736322.5</v>
      </c>
      <c r="G32" s="30">
        <f t="shared" si="0"/>
        <v>1339520</v>
      </c>
      <c r="H32" s="75"/>
      <c r="I32" s="76"/>
    </row>
    <row r="33" spans="2:9" ht="7.5" customHeight="1">
      <c r="B33" s="74"/>
      <c r="C33" s="16"/>
      <c r="D33" s="75"/>
      <c r="E33" s="75"/>
      <c r="F33" s="75"/>
      <c r="G33" s="75"/>
      <c r="H33" s="75"/>
      <c r="I33" s="76"/>
    </row>
    <row r="34" spans="2:9" ht="13.5" customHeight="1">
      <c r="B34" s="74"/>
      <c r="C34" s="16"/>
      <c r="D34" s="75"/>
      <c r="E34" s="110" t="s">
        <v>37</v>
      </c>
      <c r="F34" s="110"/>
      <c r="G34" s="10">
        <f>VLOOKUP(E14,'振替加算、寡婦加算表'!$E$3:$F$34,2,TRUE)</f>
        <v>0</v>
      </c>
      <c r="H34" s="75"/>
      <c r="I34" s="76"/>
    </row>
    <row r="35" spans="2:9" ht="6" customHeight="1">
      <c r="B35" s="74"/>
      <c r="C35" s="16"/>
      <c r="D35" s="75"/>
      <c r="E35" s="75"/>
      <c r="F35" s="75"/>
      <c r="G35" s="75"/>
      <c r="H35" s="75"/>
      <c r="I35" s="76"/>
    </row>
    <row r="36" spans="2:9" ht="15" customHeight="1">
      <c r="B36" s="74"/>
      <c r="C36" s="16"/>
      <c r="D36" s="75"/>
      <c r="E36" s="110" t="s">
        <v>36</v>
      </c>
      <c r="F36" s="111"/>
      <c r="G36" s="10">
        <f>IF(E11&gt;E10*0.5,E10*0.5+E11*0.5,E10*0.75)</f>
        <v>870000</v>
      </c>
      <c r="H36" s="75"/>
      <c r="I36" s="76"/>
    </row>
    <row r="37" spans="2:9" ht="7.5" customHeight="1">
      <c r="B37" s="78"/>
      <c r="C37" s="79"/>
      <c r="D37" s="80"/>
      <c r="E37" s="80"/>
      <c r="F37" s="80"/>
      <c r="G37" s="80"/>
      <c r="H37" s="80"/>
      <c r="I37" s="81"/>
    </row>
    <row r="38" ht="15" customHeight="1"/>
    <row r="39" spans="2:9" ht="6" customHeight="1">
      <c r="B39" s="70"/>
      <c r="C39" s="71"/>
      <c r="D39" s="72"/>
      <c r="E39" s="72"/>
      <c r="F39" s="72"/>
      <c r="G39" s="72"/>
      <c r="H39" s="72"/>
      <c r="I39" s="73"/>
    </row>
    <row r="40" spans="2:9" ht="15" customHeight="1">
      <c r="B40" s="74"/>
      <c r="C40" s="109" t="s">
        <v>57</v>
      </c>
      <c r="D40" s="109"/>
      <c r="E40" s="75"/>
      <c r="F40" s="75"/>
      <c r="G40" s="75"/>
      <c r="H40" s="75"/>
      <c r="I40" s="76"/>
    </row>
    <row r="41" spans="2:9" ht="15" customHeight="1" thickBot="1">
      <c r="B41" s="74"/>
      <c r="C41" s="16" t="s">
        <v>58</v>
      </c>
      <c r="D41" s="110" t="s">
        <v>59</v>
      </c>
      <c r="E41" s="110"/>
      <c r="F41" s="75"/>
      <c r="G41" s="75"/>
      <c r="H41" s="75"/>
      <c r="I41" s="76"/>
    </row>
    <row r="42" spans="2:11" ht="15" customHeight="1" thickBot="1">
      <c r="B42" s="74"/>
      <c r="C42" s="16"/>
      <c r="D42" s="77" t="s">
        <v>52</v>
      </c>
      <c r="E42" s="75" t="s">
        <v>53</v>
      </c>
      <c r="F42" s="94">
        <v>5</v>
      </c>
      <c r="G42" s="75" t="s">
        <v>65</v>
      </c>
      <c r="H42" s="75" t="s">
        <v>68</v>
      </c>
      <c r="I42" s="76"/>
      <c r="J42" s="4" t="s">
        <v>62</v>
      </c>
      <c r="K42" s="1" t="s">
        <v>63</v>
      </c>
    </row>
    <row r="43" spans="2:13" ht="15" customHeight="1" thickBot="1">
      <c r="B43" s="74"/>
      <c r="C43" s="16"/>
      <c r="D43" s="77"/>
      <c r="E43" s="77" t="s">
        <v>66</v>
      </c>
      <c r="F43" s="95">
        <v>2.4</v>
      </c>
      <c r="G43" s="75" t="s">
        <v>69</v>
      </c>
      <c r="H43" s="27">
        <f>F43*L43*F42</f>
        <v>63600</v>
      </c>
      <c r="I43" s="76"/>
      <c r="L43" s="3">
        <v>5300</v>
      </c>
      <c r="M43" s="1" t="s">
        <v>67</v>
      </c>
    </row>
    <row r="44" spans="2:13" ht="15" customHeight="1" thickBot="1">
      <c r="B44" s="74"/>
      <c r="C44" s="16"/>
      <c r="D44" s="77"/>
      <c r="E44" s="77"/>
      <c r="F44" s="27"/>
      <c r="G44" s="75" t="s">
        <v>71</v>
      </c>
      <c r="H44" s="27">
        <f>H43*0.75</f>
        <v>47700</v>
      </c>
      <c r="I44" s="76"/>
      <c r="L44" s="108" t="s">
        <v>70</v>
      </c>
      <c r="M44" s="108"/>
    </row>
    <row r="45" spans="2:13" ht="15" customHeight="1" thickBot="1">
      <c r="B45" s="74"/>
      <c r="C45" s="16" t="s">
        <v>60</v>
      </c>
      <c r="D45" s="77" t="s">
        <v>61</v>
      </c>
      <c r="E45" s="104" t="s">
        <v>72</v>
      </c>
      <c r="F45" s="94">
        <v>472</v>
      </c>
      <c r="G45" s="75" t="s">
        <v>64</v>
      </c>
      <c r="H45" s="75"/>
      <c r="I45" s="76"/>
      <c r="K45" s="3"/>
      <c r="L45" s="108"/>
      <c r="M45" s="108"/>
    </row>
    <row r="46" spans="2:13" ht="15" customHeight="1">
      <c r="B46" s="74"/>
      <c r="C46" s="16"/>
      <c r="D46" s="77" t="s">
        <v>52</v>
      </c>
      <c r="E46" s="75" t="s">
        <v>54</v>
      </c>
      <c r="F46" s="75">
        <f>480-F45</f>
        <v>8</v>
      </c>
      <c r="G46" s="75" t="s">
        <v>64</v>
      </c>
      <c r="H46" s="27">
        <f>K46*F46</f>
        <v>12880</v>
      </c>
      <c r="I46" s="76"/>
      <c r="J46" s="4" t="s">
        <v>73</v>
      </c>
      <c r="K46" s="3">
        <f>'振替加算、寡婦加算表'!I3/480</f>
        <v>1610</v>
      </c>
      <c r="L46" s="108" t="s">
        <v>74</v>
      </c>
      <c r="M46" s="108"/>
    </row>
    <row r="47" spans="2:11" ht="15" customHeight="1">
      <c r="B47" s="74"/>
      <c r="C47" s="16"/>
      <c r="D47" s="75"/>
      <c r="E47" s="75" t="s">
        <v>55</v>
      </c>
      <c r="F47" s="75">
        <f>F46</f>
        <v>8</v>
      </c>
      <c r="G47" s="75" t="s">
        <v>64</v>
      </c>
      <c r="H47" s="27">
        <f>K47*F47</f>
        <v>1600</v>
      </c>
      <c r="I47" s="76"/>
      <c r="J47" s="4" t="s">
        <v>75</v>
      </c>
      <c r="K47" s="1">
        <v>200</v>
      </c>
    </row>
    <row r="48" spans="2:9" ht="15" customHeight="1" thickBot="1">
      <c r="B48" s="74"/>
      <c r="C48" s="16"/>
      <c r="D48" s="75"/>
      <c r="E48" s="75" t="s">
        <v>86</v>
      </c>
      <c r="F48" s="75"/>
      <c r="G48" s="69">
        <f>G27+H46+H47</f>
        <v>818880</v>
      </c>
      <c r="H48" s="75"/>
      <c r="I48" s="76"/>
    </row>
    <row r="49" spans="2:11" ht="15" customHeight="1" thickBot="1">
      <c r="B49" s="74"/>
      <c r="C49" s="16"/>
      <c r="D49" s="75"/>
      <c r="E49" s="75" t="s">
        <v>56</v>
      </c>
      <c r="F49" s="94">
        <v>36</v>
      </c>
      <c r="G49" s="75" t="s">
        <v>76</v>
      </c>
      <c r="H49" s="27">
        <f>G48*F49*K49</f>
        <v>206357.76</v>
      </c>
      <c r="I49" s="76"/>
      <c r="J49" s="88" t="s">
        <v>77</v>
      </c>
      <c r="K49" s="15">
        <v>0.007</v>
      </c>
    </row>
    <row r="50" spans="2:9" ht="15" customHeight="1">
      <c r="B50" s="74"/>
      <c r="C50" s="16"/>
      <c r="D50" s="75"/>
      <c r="E50" s="75" t="s">
        <v>87</v>
      </c>
      <c r="F50" s="75"/>
      <c r="G50" s="105">
        <f>G48+H49</f>
        <v>1025237.76</v>
      </c>
      <c r="H50" s="75"/>
      <c r="I50" s="76"/>
    </row>
    <row r="51" spans="2:9" ht="15" customHeight="1">
      <c r="B51" s="74"/>
      <c r="C51" s="96"/>
      <c r="D51" s="75" t="s">
        <v>7</v>
      </c>
      <c r="E51" s="75"/>
      <c r="F51" s="75"/>
      <c r="G51" s="105">
        <f>G26</f>
        <v>240000</v>
      </c>
      <c r="H51" s="75"/>
      <c r="I51" s="76"/>
    </row>
    <row r="52" spans="2:9" ht="15" customHeight="1">
      <c r="B52" s="74"/>
      <c r="C52" s="96"/>
      <c r="D52" s="109" t="s">
        <v>85</v>
      </c>
      <c r="E52" s="109"/>
      <c r="F52" s="109"/>
      <c r="G52" s="105">
        <f>G36+G34+H44-G51</f>
        <v>677700</v>
      </c>
      <c r="H52" s="75"/>
      <c r="I52" s="76"/>
    </row>
    <row r="53" spans="2:9" ht="15" customHeight="1">
      <c r="B53" s="74"/>
      <c r="C53" s="16"/>
      <c r="D53" s="75"/>
      <c r="E53" s="75"/>
      <c r="F53" s="75"/>
      <c r="G53" s="75"/>
      <c r="H53" s="75"/>
      <c r="I53" s="76"/>
    </row>
    <row r="54" spans="2:9" ht="15" customHeight="1">
      <c r="B54" s="74"/>
      <c r="C54" s="109" t="s">
        <v>78</v>
      </c>
      <c r="D54" s="109"/>
      <c r="E54" s="109"/>
      <c r="F54" s="75" t="s">
        <v>79</v>
      </c>
      <c r="G54" s="105">
        <f>SUM(G50:G52)</f>
        <v>1942937.76</v>
      </c>
      <c r="H54" s="75"/>
      <c r="I54" s="76"/>
    </row>
    <row r="55" spans="2:9" ht="15" customHeight="1">
      <c r="B55" s="74"/>
      <c r="C55" s="16"/>
      <c r="D55" s="75"/>
      <c r="E55" s="75"/>
      <c r="F55" s="75" t="s">
        <v>80</v>
      </c>
      <c r="G55" s="106">
        <f>G54-G54*G20</f>
        <v>1554350.208</v>
      </c>
      <c r="H55" s="75"/>
      <c r="I55" s="76"/>
    </row>
    <row r="56" spans="2:9" ht="12">
      <c r="B56" s="78"/>
      <c r="C56" s="79"/>
      <c r="D56" s="80"/>
      <c r="E56" s="80"/>
      <c r="F56" s="80"/>
      <c r="G56" s="80"/>
      <c r="H56" s="80"/>
      <c r="I56" s="81"/>
    </row>
  </sheetData>
  <sheetProtection/>
  <mergeCells count="22">
    <mergeCell ref="E36:F36"/>
    <mergeCell ref="N11:O11"/>
    <mergeCell ref="C18:D18"/>
    <mergeCell ref="C19:D19"/>
    <mergeCell ref="C20:D20"/>
    <mergeCell ref="C21:C25"/>
    <mergeCell ref="C26:C30"/>
    <mergeCell ref="C31:C32"/>
    <mergeCell ref="C17:D17"/>
    <mergeCell ref="B3:I3"/>
    <mergeCell ref="E5:F5"/>
    <mergeCell ref="C8:C9"/>
    <mergeCell ref="D8:F8"/>
    <mergeCell ref="G8:H8"/>
    <mergeCell ref="E34:F34"/>
    <mergeCell ref="L44:M44"/>
    <mergeCell ref="C54:E54"/>
    <mergeCell ref="C40:D40"/>
    <mergeCell ref="D41:E41"/>
    <mergeCell ref="L45:M45"/>
    <mergeCell ref="L46:M46"/>
    <mergeCell ref="D52:F52"/>
  </mergeCells>
  <printOptions/>
  <pageMargins left="1" right="1" top="1" bottom="1" header="0.5" footer="0.5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7">
      <selection activeCell="F34" sqref="F34"/>
    </sheetView>
  </sheetViews>
  <sheetFormatPr defaultColWidth="9.140625" defaultRowHeight="15"/>
  <cols>
    <col min="1" max="1" width="4.57421875" style="1" customWidth="1"/>
    <col min="2" max="2" width="14.57421875" style="1" customWidth="1"/>
    <col min="3" max="3" width="14.57421875" style="3" customWidth="1"/>
    <col min="4" max="4" width="6.57421875" style="1" customWidth="1"/>
    <col min="5" max="5" width="14.57421875" style="1" customWidth="1"/>
    <col min="6" max="6" width="14.57421875" style="3" customWidth="1"/>
    <col min="7" max="7" width="6.57421875" style="1" customWidth="1"/>
    <col min="8" max="8" width="16.8515625" style="1" customWidth="1"/>
    <col min="9" max="9" width="12.57421875" style="1" customWidth="1"/>
    <col min="10" max="16384" width="9.00390625" style="1" customWidth="1"/>
  </cols>
  <sheetData>
    <row r="2" spans="1:9" ht="13.5" customHeight="1">
      <c r="A2" s="4" t="s">
        <v>14</v>
      </c>
      <c r="B2" s="1" t="s">
        <v>15</v>
      </c>
      <c r="D2" s="4" t="s">
        <v>14</v>
      </c>
      <c r="E2" s="1" t="s">
        <v>16</v>
      </c>
      <c r="G2" s="4"/>
      <c r="I2" s="1" t="s">
        <v>49</v>
      </c>
    </row>
    <row r="3" spans="2:9" ht="12">
      <c r="B3" s="9" t="s">
        <v>1</v>
      </c>
      <c r="C3" s="10" t="s">
        <v>17</v>
      </c>
      <c r="E3" s="9" t="s">
        <v>1</v>
      </c>
      <c r="F3" s="10" t="s">
        <v>17</v>
      </c>
      <c r="G3" s="4" t="s">
        <v>45</v>
      </c>
      <c r="H3" s="1" t="s">
        <v>46</v>
      </c>
      <c r="I3" s="65">
        <v>772800</v>
      </c>
    </row>
    <row r="4" spans="2:9" ht="13.5" customHeight="1">
      <c r="B4" s="7">
        <v>9224</v>
      </c>
      <c r="C4" s="8">
        <v>222400</v>
      </c>
      <c r="E4" s="7">
        <v>9224</v>
      </c>
      <c r="F4" s="8">
        <v>579700</v>
      </c>
      <c r="G4" s="4" t="s">
        <v>47</v>
      </c>
      <c r="H4" s="1" t="s">
        <v>48</v>
      </c>
      <c r="I4" s="65">
        <v>386400</v>
      </c>
    </row>
    <row r="5" spans="2:6" ht="12">
      <c r="B5" s="5">
        <v>9589</v>
      </c>
      <c r="C5" s="6">
        <v>216400</v>
      </c>
      <c r="E5" s="5">
        <v>9589</v>
      </c>
      <c r="F5" s="6">
        <v>550000</v>
      </c>
    </row>
    <row r="6" spans="2:6" ht="12">
      <c r="B6" s="5">
        <v>10320</v>
      </c>
      <c r="C6" s="6">
        <v>210600</v>
      </c>
      <c r="E6" s="5">
        <v>10320</v>
      </c>
      <c r="F6" s="6">
        <v>522500</v>
      </c>
    </row>
    <row r="7" spans="2:6" ht="12">
      <c r="B7" s="5">
        <v>10685</v>
      </c>
      <c r="C7" s="6">
        <v>204600</v>
      </c>
      <c r="E7" s="5">
        <v>10685</v>
      </c>
      <c r="F7" s="6">
        <v>496900</v>
      </c>
    </row>
    <row r="8" spans="2:6" ht="12">
      <c r="B8" s="5">
        <v>11050</v>
      </c>
      <c r="C8" s="6">
        <v>198600</v>
      </c>
      <c r="E8" s="5">
        <v>11050</v>
      </c>
      <c r="F8" s="6">
        <v>473100</v>
      </c>
    </row>
    <row r="9" spans="2:6" ht="12">
      <c r="B9" s="5">
        <v>11415</v>
      </c>
      <c r="C9" s="6">
        <v>192800</v>
      </c>
      <c r="E9" s="5">
        <v>11415</v>
      </c>
      <c r="F9" s="6">
        <v>450900</v>
      </c>
    </row>
    <row r="10" spans="2:6" ht="12">
      <c r="B10" s="5">
        <v>11781</v>
      </c>
      <c r="C10" s="6">
        <v>186800</v>
      </c>
      <c r="E10" s="5">
        <v>11781</v>
      </c>
      <c r="F10" s="6">
        <v>430100</v>
      </c>
    </row>
    <row r="11" spans="2:6" ht="12">
      <c r="B11" s="5">
        <v>12146</v>
      </c>
      <c r="C11" s="6">
        <v>180800</v>
      </c>
      <c r="E11" s="5">
        <v>12146</v>
      </c>
      <c r="F11" s="6">
        <v>410600</v>
      </c>
    </row>
    <row r="12" spans="2:6" ht="12">
      <c r="B12" s="5">
        <v>12511</v>
      </c>
      <c r="C12" s="6">
        <v>175000</v>
      </c>
      <c r="E12" s="5">
        <v>12511</v>
      </c>
      <c r="F12" s="12">
        <v>392400</v>
      </c>
    </row>
    <row r="13" spans="2:6" ht="12">
      <c r="B13" s="5">
        <v>12876</v>
      </c>
      <c r="C13" s="6">
        <v>169000</v>
      </c>
      <c r="E13" s="11">
        <v>12876</v>
      </c>
      <c r="F13" s="13">
        <v>375100</v>
      </c>
    </row>
    <row r="14" spans="2:6" ht="12">
      <c r="B14" s="5">
        <v>13242</v>
      </c>
      <c r="C14" s="6">
        <v>163000</v>
      </c>
      <c r="E14" s="11">
        <v>13242</v>
      </c>
      <c r="F14" s="13">
        <v>358900</v>
      </c>
    </row>
    <row r="15" spans="2:6" ht="12">
      <c r="B15" s="5">
        <v>13607</v>
      </c>
      <c r="C15" s="6">
        <v>157200</v>
      </c>
      <c r="E15" s="11">
        <v>13607</v>
      </c>
      <c r="F15" s="13">
        <v>343600</v>
      </c>
    </row>
    <row r="16" spans="2:6" ht="12">
      <c r="B16" s="5">
        <v>13972</v>
      </c>
      <c r="C16" s="6">
        <v>151200</v>
      </c>
      <c r="E16" s="11">
        <v>13972</v>
      </c>
      <c r="F16" s="13">
        <v>329100</v>
      </c>
    </row>
    <row r="17" spans="2:6" ht="12">
      <c r="B17" s="5">
        <v>14337</v>
      </c>
      <c r="C17" s="6">
        <v>145200</v>
      </c>
      <c r="E17" s="11">
        <v>14337</v>
      </c>
      <c r="F17" s="13">
        <v>315300</v>
      </c>
    </row>
    <row r="18" spans="2:6" ht="12">
      <c r="B18" s="5">
        <v>14703</v>
      </c>
      <c r="C18" s="6">
        <v>139400</v>
      </c>
      <c r="E18" s="11">
        <v>14703</v>
      </c>
      <c r="F18" s="13">
        <v>302300</v>
      </c>
    </row>
    <row r="19" spans="2:6" ht="12">
      <c r="B19" s="5">
        <v>15068</v>
      </c>
      <c r="C19" s="6">
        <v>133400</v>
      </c>
      <c r="E19" s="11">
        <v>15068</v>
      </c>
      <c r="F19" s="13">
        <v>289900</v>
      </c>
    </row>
    <row r="20" spans="2:6" ht="12">
      <c r="B20" s="5">
        <v>15433</v>
      </c>
      <c r="C20" s="6">
        <v>127400</v>
      </c>
      <c r="E20" s="11">
        <v>15433</v>
      </c>
      <c r="F20" s="13">
        <v>270600</v>
      </c>
    </row>
    <row r="21" spans="2:6" ht="12">
      <c r="B21" s="5">
        <v>15798</v>
      </c>
      <c r="C21" s="6">
        <v>121700</v>
      </c>
      <c r="E21" s="11">
        <v>15798</v>
      </c>
      <c r="F21" s="13">
        <v>251300</v>
      </c>
    </row>
    <row r="22" spans="2:6" ht="12">
      <c r="B22" s="5">
        <v>16164</v>
      </c>
      <c r="C22" s="6">
        <v>115600</v>
      </c>
      <c r="E22" s="11">
        <v>16164</v>
      </c>
      <c r="F22" s="13">
        <v>231900</v>
      </c>
    </row>
    <row r="23" spans="2:6" ht="12">
      <c r="B23" s="5">
        <v>16529</v>
      </c>
      <c r="C23" s="6">
        <v>109600</v>
      </c>
      <c r="E23" s="11">
        <v>16529</v>
      </c>
      <c r="F23" s="13">
        <v>212600</v>
      </c>
    </row>
    <row r="24" spans="2:6" ht="12">
      <c r="B24" s="5">
        <v>16894</v>
      </c>
      <c r="C24" s="6">
        <v>103900</v>
      </c>
      <c r="E24" s="11">
        <v>16894</v>
      </c>
      <c r="F24" s="13">
        <v>193300</v>
      </c>
    </row>
    <row r="25" spans="2:6" ht="12">
      <c r="B25" s="5">
        <v>17259</v>
      </c>
      <c r="C25" s="6">
        <v>97900</v>
      </c>
      <c r="E25" s="11">
        <v>17259</v>
      </c>
      <c r="F25" s="13">
        <v>174000</v>
      </c>
    </row>
    <row r="26" spans="2:6" ht="12">
      <c r="B26" s="5">
        <v>17625</v>
      </c>
      <c r="C26" s="6">
        <v>91900</v>
      </c>
      <c r="E26" s="11">
        <v>17625</v>
      </c>
      <c r="F26" s="13">
        <v>154700</v>
      </c>
    </row>
    <row r="27" spans="2:6" ht="12">
      <c r="B27" s="5">
        <v>17990</v>
      </c>
      <c r="C27" s="6">
        <v>86100</v>
      </c>
      <c r="E27" s="11">
        <v>17990</v>
      </c>
      <c r="F27" s="13">
        <v>135300</v>
      </c>
    </row>
    <row r="28" spans="2:6" ht="12">
      <c r="B28" s="5">
        <v>18355</v>
      </c>
      <c r="C28" s="6">
        <v>80100</v>
      </c>
      <c r="E28" s="11">
        <v>18355</v>
      </c>
      <c r="F28" s="13">
        <v>116000</v>
      </c>
    </row>
    <row r="29" spans="2:6" ht="12">
      <c r="B29" s="5">
        <v>18720</v>
      </c>
      <c r="C29" s="6">
        <v>74100</v>
      </c>
      <c r="E29" s="11">
        <v>18720</v>
      </c>
      <c r="F29" s="13">
        <v>96700</v>
      </c>
    </row>
    <row r="30" spans="2:6" ht="12">
      <c r="B30" s="5">
        <v>19086</v>
      </c>
      <c r="C30" s="6">
        <v>68300</v>
      </c>
      <c r="E30" s="11">
        <v>19086</v>
      </c>
      <c r="F30" s="13">
        <v>77400</v>
      </c>
    </row>
    <row r="31" spans="2:6" ht="12">
      <c r="B31" s="5">
        <v>19451</v>
      </c>
      <c r="C31" s="6">
        <v>62300</v>
      </c>
      <c r="E31" s="11">
        <v>19451</v>
      </c>
      <c r="F31" s="13">
        <v>58100</v>
      </c>
    </row>
    <row r="32" spans="2:6" ht="12">
      <c r="B32" s="5">
        <v>19816</v>
      </c>
      <c r="C32" s="6">
        <v>56300</v>
      </c>
      <c r="E32" s="11">
        <v>19816</v>
      </c>
      <c r="F32" s="13">
        <v>38700</v>
      </c>
    </row>
    <row r="33" spans="2:6" ht="12">
      <c r="B33" s="5">
        <v>20181</v>
      </c>
      <c r="C33" s="6">
        <v>50500</v>
      </c>
      <c r="E33" s="11">
        <v>20181</v>
      </c>
      <c r="F33" s="13">
        <v>19400</v>
      </c>
    </row>
    <row r="34" spans="2:6" ht="12">
      <c r="B34" s="5">
        <v>20547</v>
      </c>
      <c r="C34" s="6">
        <v>44500</v>
      </c>
      <c r="E34" s="5">
        <v>20547</v>
      </c>
      <c r="F34" s="8">
        <v>0</v>
      </c>
    </row>
    <row r="35" spans="2:3" ht="12">
      <c r="B35" s="5">
        <v>20912</v>
      </c>
      <c r="C35" s="6">
        <v>38500</v>
      </c>
    </row>
    <row r="36" spans="2:3" ht="12">
      <c r="B36" s="5">
        <v>21277</v>
      </c>
      <c r="C36" s="6">
        <v>32700</v>
      </c>
    </row>
    <row r="37" spans="2:3" ht="12">
      <c r="B37" s="5">
        <v>21642</v>
      </c>
      <c r="C37" s="6">
        <v>26700</v>
      </c>
    </row>
    <row r="38" spans="2:3" ht="12">
      <c r="B38" s="5">
        <v>22008</v>
      </c>
      <c r="C38" s="6">
        <v>20700</v>
      </c>
    </row>
    <row r="39" spans="2:3" ht="12">
      <c r="B39" s="5">
        <v>22373</v>
      </c>
      <c r="C39" s="6">
        <v>14900</v>
      </c>
    </row>
    <row r="40" spans="2:3" ht="12">
      <c r="B40" s="5">
        <v>22738</v>
      </c>
      <c r="C40" s="6">
        <v>14900</v>
      </c>
    </row>
    <row r="41" spans="2:3" ht="12">
      <c r="B41" s="5">
        <v>23103</v>
      </c>
      <c r="C41" s="6">
        <v>14900</v>
      </c>
    </row>
    <row r="42" spans="2:3" ht="12">
      <c r="B42" s="5">
        <v>23469</v>
      </c>
      <c r="C42" s="6">
        <v>14900</v>
      </c>
    </row>
    <row r="43" spans="2:3" ht="12">
      <c r="B43" s="5">
        <v>23834</v>
      </c>
      <c r="C43" s="6">
        <v>14900</v>
      </c>
    </row>
    <row r="44" spans="2:3" ht="12">
      <c r="B44" s="5">
        <v>24199</v>
      </c>
      <c r="C44" s="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yasuo.shibuya</dc:creator>
  <cp:keywords/>
  <dc:description/>
  <cp:lastModifiedBy>三木 治</cp:lastModifiedBy>
  <cp:lastPrinted>2014-04-29T04:28:26Z</cp:lastPrinted>
  <dcterms:created xsi:type="dcterms:W3CDTF">2014-02-05T02:45:58Z</dcterms:created>
  <dcterms:modified xsi:type="dcterms:W3CDTF">2014-06-23T07:07:15Z</dcterms:modified>
  <cp:category/>
  <cp:version/>
  <cp:contentType/>
  <cp:contentStatus/>
</cp:coreProperties>
</file>